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2024\"/>
    </mc:Choice>
  </mc:AlternateContent>
  <xr:revisionPtr revIDLastSave="0" documentId="13_ncr:1_{B785C65E-254A-4D86-8443-3705E05EB3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08006'!$A$4:$F$489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H29" i="4"/>
  <c r="H30" i="4"/>
  <c r="H31" i="4"/>
  <c r="H32" i="4"/>
  <c r="H33" i="4"/>
  <c r="H34" i="4"/>
  <c r="H35" i="4"/>
  <c r="H36" i="4"/>
  <c r="H37" i="4"/>
  <c r="H38" i="4"/>
  <c r="H41" i="4"/>
  <c r="H42" i="4"/>
  <c r="H43" i="4"/>
  <c r="H44" i="4"/>
  <c r="H27" i="4"/>
  <c r="H11" i="4"/>
  <c r="H12" i="4"/>
  <c r="H13" i="4"/>
  <c r="H14" i="4"/>
  <c r="H15" i="4"/>
  <c r="H16" i="4"/>
  <c r="H17" i="4"/>
  <c r="H19" i="4"/>
  <c r="H20" i="4"/>
  <c r="H23" i="4"/>
  <c r="H24" i="4"/>
  <c r="H25" i="4"/>
  <c r="H26" i="4"/>
  <c r="H10" i="4"/>
  <c r="D27" i="4"/>
  <c r="G22" i="4"/>
  <c r="G30" i="4"/>
  <c r="H10" i="10"/>
  <c r="H13" i="10"/>
  <c r="H14" i="10"/>
  <c r="H10" i="2"/>
  <c r="H11" i="2"/>
  <c r="H12" i="2"/>
  <c r="H34" i="2"/>
  <c r="H45" i="2"/>
  <c r="C80" i="2"/>
  <c r="H76" i="2"/>
  <c r="H70" i="2"/>
  <c r="H58" i="2"/>
  <c r="H51" i="2"/>
  <c r="K12" i="1"/>
  <c r="K13" i="1"/>
  <c r="K14" i="1"/>
  <c r="K15" i="1"/>
  <c r="K16" i="1"/>
  <c r="K11" i="1"/>
  <c r="K10" i="1"/>
  <c r="K25" i="1"/>
  <c r="K24" i="1"/>
  <c r="E20" i="12"/>
  <c r="E16" i="12"/>
  <c r="E11" i="12"/>
  <c r="E10" i="12" l="1"/>
  <c r="E9" i="12" s="1"/>
  <c r="E29" i="12"/>
  <c r="E56" i="12"/>
  <c r="E66" i="12"/>
  <c r="E69" i="12"/>
  <c r="E123" i="12"/>
  <c r="E118" i="12" s="1"/>
  <c r="E101" i="12"/>
  <c r="E96" i="12" s="1"/>
  <c r="E90" i="12"/>
  <c r="E86" i="12" s="1"/>
  <c r="E414" i="12"/>
  <c r="E23" i="12" l="1"/>
  <c r="E22" i="12" s="1"/>
  <c r="E82" i="12"/>
  <c r="D209" i="12"/>
  <c r="E411" i="12" l="1"/>
  <c r="E392" i="12"/>
  <c r="E388" i="12"/>
  <c r="E375" i="12"/>
  <c r="F375" i="12" s="1"/>
  <c r="E364" i="12"/>
  <c r="E359" i="12"/>
  <c r="E333" i="12"/>
  <c r="F333" i="12" s="1"/>
  <c r="E328" i="12"/>
  <c r="F328" i="12" s="1"/>
  <c r="E306" i="12"/>
  <c r="E310" i="12"/>
  <c r="E289" i="12"/>
  <c r="F289" i="12" s="1"/>
  <c r="E272" i="12"/>
  <c r="F272" i="12" s="1"/>
  <c r="E244" i="12"/>
  <c r="F244" i="12" s="1"/>
  <c r="E237" i="12"/>
  <c r="F237" i="12" s="1"/>
  <c r="E183" i="12"/>
  <c r="E209" i="12"/>
  <c r="E179" i="12"/>
  <c r="F179" i="12" s="1"/>
  <c r="G10" i="1"/>
  <c r="C433" i="12"/>
  <c r="F433" i="12" s="1"/>
  <c r="C96" i="12"/>
  <c r="F96" i="12" s="1"/>
  <c r="C387" i="12"/>
  <c r="C327" i="12"/>
  <c r="C236" i="12"/>
  <c r="C178" i="12"/>
  <c r="C23" i="12"/>
  <c r="F23" i="12" s="1"/>
  <c r="C10" i="12"/>
  <c r="C9" i="12" s="1"/>
  <c r="F11" i="12"/>
  <c r="F16" i="12"/>
  <c r="F29" i="12"/>
  <c r="F56" i="12"/>
  <c r="F69" i="12"/>
  <c r="F101" i="12"/>
  <c r="F217" i="12"/>
  <c r="F223" i="12"/>
  <c r="F280" i="12"/>
  <c r="F416" i="12"/>
  <c r="F422" i="12"/>
  <c r="F425" i="12"/>
  <c r="F435" i="12"/>
  <c r="F434" i="12"/>
  <c r="F463" i="12"/>
  <c r="F462" i="12"/>
  <c r="F388" i="12" l="1"/>
  <c r="E387" i="12"/>
  <c r="F209" i="12"/>
  <c r="E178" i="12"/>
  <c r="F183" i="12"/>
  <c r="F387" i="12"/>
  <c r="E327" i="12"/>
  <c r="F327" i="12" s="1"/>
  <c r="E305" i="12"/>
  <c r="C177" i="12"/>
  <c r="C82" i="12"/>
  <c r="F82" i="12" s="1"/>
  <c r="F9" i="12"/>
  <c r="F10" i="12"/>
  <c r="C22" i="12"/>
  <c r="F22" i="12" s="1"/>
  <c r="E236" i="12"/>
  <c r="F236" i="12" s="1"/>
  <c r="C35" i="7"/>
  <c r="E177" i="12" l="1"/>
  <c r="F178" i="12"/>
  <c r="C8" i="12"/>
  <c r="J25" i="1"/>
  <c r="J24" i="1"/>
  <c r="F177" i="12" l="1"/>
  <c r="E8" i="12"/>
  <c r="C7" i="12"/>
  <c r="D10" i="8"/>
  <c r="C10" i="8"/>
  <c r="F11" i="8"/>
  <c r="F10" i="8" s="1"/>
  <c r="E11" i="8"/>
  <c r="D11" i="8"/>
  <c r="C11" i="8"/>
  <c r="F14" i="8"/>
  <c r="F13" i="8" s="1"/>
  <c r="E14" i="8"/>
  <c r="E13" i="8" s="1"/>
  <c r="D14" i="8"/>
  <c r="D13" i="8" s="1"/>
  <c r="C14" i="8"/>
  <c r="C13" i="8" s="1"/>
  <c r="F16" i="8"/>
  <c r="E16" i="8"/>
  <c r="D16" i="8"/>
  <c r="C16" i="8"/>
  <c r="F18" i="8"/>
  <c r="E18" i="8"/>
  <c r="D18" i="8"/>
  <c r="C18" i="8"/>
  <c r="E17" i="7"/>
  <c r="H22" i="1" s="1"/>
  <c r="D17" i="7"/>
  <c r="G22" i="1" s="1"/>
  <c r="F19" i="7"/>
  <c r="F18" i="7" s="1"/>
  <c r="C19" i="7"/>
  <c r="F24" i="7"/>
  <c r="C24" i="7"/>
  <c r="F22" i="7"/>
  <c r="C22" i="7"/>
  <c r="C18" i="7" s="1"/>
  <c r="F8" i="12" l="1"/>
  <c r="E7" i="12"/>
  <c r="E6" i="12" s="1"/>
  <c r="F7" i="12"/>
  <c r="C6" i="12"/>
  <c r="F6" i="12" s="1"/>
  <c r="E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C28" i="7"/>
  <c r="F30" i="7"/>
  <c r="C30" i="7"/>
  <c r="F33" i="7"/>
  <c r="C33" i="7"/>
  <c r="F35" i="7"/>
  <c r="F13" i="10"/>
  <c r="F10" i="10" s="1"/>
  <c r="E13" i="10"/>
  <c r="D13" i="10"/>
  <c r="D10" i="10" s="1"/>
  <c r="C13" i="10"/>
  <c r="C10" i="10" s="1"/>
  <c r="F11" i="10"/>
  <c r="E11" i="10"/>
  <c r="D11" i="10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E45" i="4"/>
  <c r="F45" i="4"/>
  <c r="C45" i="4"/>
  <c r="G12" i="4"/>
  <c r="G14" i="4"/>
  <c r="G16" i="4"/>
  <c r="G18" i="4"/>
  <c r="G19" i="4"/>
  <c r="G24" i="4"/>
  <c r="G26" i="4"/>
  <c r="G29" i="4"/>
  <c r="G32" i="4"/>
  <c r="G34" i="4"/>
  <c r="G36" i="4"/>
  <c r="G37" i="4"/>
  <c r="G38" i="4"/>
  <c r="G42" i="4"/>
  <c r="G28" i="4" l="1"/>
  <c r="G11" i="4"/>
  <c r="G17" i="4"/>
  <c r="G41" i="4"/>
  <c r="G23" i="4"/>
  <c r="G33" i="4"/>
  <c r="G31" i="4"/>
  <c r="G13" i="4"/>
  <c r="E10" i="10"/>
  <c r="C32" i="7"/>
  <c r="F32" i="7"/>
  <c r="F17" i="7" s="1"/>
  <c r="I22" i="1" s="1"/>
  <c r="C27" i="7"/>
  <c r="E27" i="4"/>
  <c r="F27" i="4"/>
  <c r="G35" i="4"/>
  <c r="G13" i="10"/>
  <c r="G10" i="10"/>
  <c r="D10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1" i="6"/>
  <c r="G130" i="6"/>
  <c r="G129" i="6"/>
  <c r="G128" i="6"/>
  <c r="G127" i="6"/>
  <c r="G124" i="6"/>
  <c r="G95" i="6"/>
  <c r="G63" i="6"/>
  <c r="G62" i="6"/>
  <c r="G61" i="6"/>
  <c r="G55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0" i="6"/>
  <c r="G27" i="6"/>
  <c r="G26" i="6"/>
  <c r="G25" i="6"/>
  <c r="G22" i="6"/>
  <c r="G21" i="6"/>
  <c r="G18" i="6"/>
  <c r="G16" i="6"/>
  <c r="G13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F63" i="2"/>
  <c r="F58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51" i="2" l="1"/>
  <c r="G10" i="4"/>
  <c r="F45" i="2"/>
  <c r="G45" i="2" s="1"/>
  <c r="G34" i="2"/>
  <c r="F12" i="2"/>
  <c r="D10" i="2"/>
  <c r="C51" i="2"/>
  <c r="G51" i="2" s="1"/>
  <c r="C45" i="2"/>
  <c r="G58" i="2"/>
  <c r="C65" i="2"/>
  <c r="F65" i="2"/>
  <c r="G27" i="4"/>
  <c r="C17" i="7"/>
  <c r="F22" i="1" s="1"/>
  <c r="F71" i="2"/>
  <c r="C12" i="2"/>
  <c r="C90" i="6"/>
  <c r="E9" i="6"/>
  <c r="C11" i="6"/>
  <c r="D9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4" i="6"/>
  <c r="F90" i="6"/>
  <c r="F23" i="6"/>
  <c r="F154" i="6"/>
  <c r="F114" i="6"/>
  <c r="G12" i="6"/>
  <c r="G122" i="6"/>
  <c r="G137" i="6"/>
  <c r="C71" i="2"/>
  <c r="F80" i="2"/>
  <c r="F84" i="2"/>
  <c r="C84" i="2"/>
  <c r="F87" i="2"/>
  <c r="C87" i="2"/>
  <c r="G15" i="2"/>
  <c r="G16" i="2"/>
  <c r="G18" i="2"/>
  <c r="G23" i="2"/>
  <c r="G24" i="2"/>
  <c r="G26" i="2"/>
  <c r="G27" i="2"/>
  <c r="G29" i="2"/>
  <c r="G30" i="2"/>
  <c r="G32" i="2"/>
  <c r="G35" i="2"/>
  <c r="G36" i="2"/>
  <c r="G48" i="2"/>
  <c r="G50" i="2"/>
  <c r="G52" i="2"/>
  <c r="G53" i="2"/>
  <c r="G54" i="2"/>
  <c r="G55" i="2"/>
  <c r="G56" i="2"/>
  <c r="G59" i="2"/>
  <c r="G60" i="2"/>
  <c r="G77" i="2"/>
  <c r="G12" i="2" l="1"/>
  <c r="G11" i="6"/>
  <c r="F11" i="2"/>
  <c r="C11" i="2"/>
  <c r="F10" i="1"/>
  <c r="C10" i="6"/>
  <c r="F13" i="1" s="1"/>
  <c r="C113" i="6"/>
  <c r="G56" i="6"/>
  <c r="F113" i="6"/>
  <c r="I14" i="1" s="1"/>
  <c r="G121" i="6"/>
  <c r="F10" i="6"/>
  <c r="G23" i="6"/>
  <c r="H23" i="6"/>
  <c r="H90" i="6"/>
  <c r="G90" i="6"/>
  <c r="F76" i="2"/>
  <c r="C76" i="2"/>
  <c r="C70" i="2" s="1"/>
  <c r="F11" i="1" s="1"/>
  <c r="G23" i="1"/>
  <c r="G26" i="1" s="1"/>
  <c r="H12" i="1"/>
  <c r="F70" i="2" l="1"/>
  <c r="I11" i="1" s="1"/>
  <c r="J11" i="1" s="1"/>
  <c r="G11" i="2"/>
  <c r="I10" i="1"/>
  <c r="F10" i="2"/>
  <c r="G76" i="2"/>
  <c r="C10" i="2"/>
  <c r="F12" i="1"/>
  <c r="F9" i="6"/>
  <c r="H9" i="6" s="1"/>
  <c r="I13" i="1"/>
  <c r="J13" i="1" s="1"/>
  <c r="C9" i="6"/>
  <c r="F14" i="1"/>
  <c r="F15" i="1" s="1"/>
  <c r="H10" i="6"/>
  <c r="G10" i="6"/>
  <c r="G113" i="6"/>
  <c r="H113" i="6"/>
  <c r="G70" i="2"/>
  <c r="H23" i="1"/>
  <c r="H15" i="1"/>
  <c r="I23" i="1"/>
  <c r="I26" i="1" s="1"/>
  <c r="K26" i="1" s="1"/>
  <c r="G12" i="1"/>
  <c r="G15" i="1"/>
  <c r="F23" i="1"/>
  <c r="F26" i="1" s="1"/>
  <c r="G10" i="2" l="1"/>
  <c r="I12" i="1"/>
  <c r="J10" i="1"/>
  <c r="F16" i="1"/>
  <c r="F27" i="1" s="1"/>
  <c r="G9" i="6"/>
  <c r="J14" i="1"/>
  <c r="I15" i="1"/>
  <c r="J15" i="1" s="1"/>
  <c r="H26" i="1"/>
  <c r="J26" i="1"/>
  <c r="H16" i="1"/>
  <c r="H27" i="1" s="1"/>
  <c r="G16" i="1"/>
  <c r="G27" i="1" s="1"/>
  <c r="J12" i="1" l="1"/>
  <c r="I16" i="1"/>
  <c r="I27" i="1" l="1"/>
  <c r="J16" i="1"/>
</calcChain>
</file>

<file path=xl/sharedStrings.xml><?xml version="1.0" encoding="utf-8"?>
<sst xmlns="http://schemas.openxmlformats.org/spreadsheetml/2006/main" count="1711" uniqueCount="583">
  <si>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</si>
  <si>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</si>
  <si>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</si>
  <si>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</si>
  <si>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</si>
  <si>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</si>
  <si>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</si>
  <si>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</si>
  <si>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</si>
  <si>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</si>
  <si>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</si>
  <si>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</si>
  <si>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</si>
  <si>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</si>
  <si>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</si>
  <si>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</si>
  <si>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</si>
  <si>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</si>
  <si>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</si>
  <si>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</si>
  <si>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</si>
  <si>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</si>
  <si>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</si>
  <si>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</si>
  <si>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</si>
  <si>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</si>
  <si>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</si>
  <si>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</si>
  <si>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</si>
  <si>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</si>
  <si>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</si>
  <si>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</si>
  <si>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</si>
  <si>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</si>
  <si>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</si>
  <si>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</si>
  <si>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</si>
  <si>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</si>
  <si>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</si>
  <si>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</si>
  <si>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</si>
  <si>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</si>
  <si>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</si>
  <si>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</si>
  <si>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</si>
  <si>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</si>
  <si>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</si>
  <si>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</si>
  <si>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</si>
  <si>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</si>
  <si>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</si>
  <si>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</si>
  <si>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</si>
  <si>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</si>
  <si>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</si>
  <si>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</si>
  <si>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</si>
  <si>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</si>
  <si>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</si>
  <si>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</si>
  <si>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</si>
  <si>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</si>
  <si>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</si>
  <si>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</si>
  <si>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</si>
  <si>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</si>
  <si>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</si>
  <si>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</si>
  <si>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</si>
  <si>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</si>
  <si>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</si>
  <si>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</si>
  <si>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</si>
  <si>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</si>
  <si>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</si>
  <si>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</si>
  <si>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</si>
  <si>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</si>
  <si>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</si>
  <si>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</si>
  <si>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</si>
  <si>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</si>
  <si>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</si>
  <si>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</si>
  <si>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</si>
  <si>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</si>
  <si>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</si>
  <si>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</si>
  <si>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</si>
  <si>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</si>
  <si>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</si>
  <si>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</si>
  <si>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</si>
  <si>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</si>
  <si>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</si>
  <si>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</si>
  <si>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</si>
  <si>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</si>
  <si>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</si>
  <si>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</si>
  <si>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</si>
  <si>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</si>
  <si>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</si>
  <si>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</si>
  <si>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</si>
  <si>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</si>
  <si>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</si>
  <si>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</si>
  <si>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</si>
  <si>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</si>
  <si>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</si>
  <si>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</si>
  <si>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</si>
  <si>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</si>
  <si>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</si>
  <si>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</si>
  <si>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</si>
  <si>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</si>
  <si>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</si>
  <si>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</si>
  <si>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</si>
  <si>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</si>
  <si>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</si>
  <si>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</si>
  <si>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</si>
  <si>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</si>
  <si>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</si>
  <si>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</si>
  <si>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</si>
  <si>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</si>
  <si>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</si>
  <si>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</si>
  <si>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</si>
  <si>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</si>
  <si>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</si>
  <si>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</si>
  <si>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</si>
  <si>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</si>
  <si>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</si>
  <si>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</si>
  <si>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</si>
  <si>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</si>
  <si>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</si>
  <si>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</si>
  <si>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</si>
  <si>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</si>
  <si>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</si>
  <si>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</si>
  <si>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</si>
  <si>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</si>
  <si>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</si>
  <si>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</si>
  <si>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</si>
  <si>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</si>
  <si>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</si>
  <si>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</si>
  <si>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</si>
  <si>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</si>
  <si>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</si>
  <si>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</si>
  <si>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</si>
  <si>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</si>
  <si>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</si>
  <si>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</si>
  <si>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</si>
  <si>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</si>
  <si>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</si>
  <si>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</si>
  <si>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</si>
  <si>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</si>
  <si>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</si>
  <si>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</si>
  <si>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</si>
  <si>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</si>
  <si>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</si>
  <si>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</si>
  <si>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</si>
  <si>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</si>
  <si>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</si>
  <si>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</si>
  <si>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</si>
  <si>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</si>
  <si>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</si>
  <si>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</si>
  <si>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</si>
  <si>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</si>
  <si>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</si>
  <si>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</si>
  <si>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</si>
  <si>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</si>
  <si>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</si>
  <si>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</si>
  <si>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</si>
  <si>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</si>
  <si>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</si>
  <si>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</si>
  <si>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</si>
  <si>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</si>
  <si>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</si>
  <si>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</si>
  <si>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</si>
  <si>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</si>
  <si>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</si>
  <si>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</si>
  <si>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</si>
  <si>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</si>
  <si>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</si>
  <si>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</si>
  <si>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</si>
  <si>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</si>
  <si>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</si>
  <si>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</si>
  <si>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</si>
  <si>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</si>
  <si>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</si>
  <si>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</si>
  <si>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</si>
  <si>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</si>
  <si>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</si>
  <si>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</si>
  <si>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</si>
  <si>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</si>
  <si>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</si>
  <si>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</si>
  <si>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</si>
  <si>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</si>
  <si>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</si>
  <si>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</si>
  <si>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</si>
  <si>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</si>
  <si>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</si>
  <si>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</si>
  <si>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</si>
  <si>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</si>
  <si>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</si>
  <si>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</si>
  <si>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</si>
  <si>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</si>
  <si>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</si>
  <si>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</si>
  <si>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</si>
  <si>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</si>
  <si>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</si>
  <si>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</si>
  <si>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</si>
  <si>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</si>
  <si>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</si>
  <si>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</si>
  <si>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</si>
  <si>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</si>
  <si>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</si>
  <si>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</si>
  <si>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</si>
  <si>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</si>
  <si>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</si>
  <si>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</si>
  <si>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</si>
  <si>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</si>
  <si>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</si>
  <si>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</si>
  <si>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</si>
  <si>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</si>
  <si>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</si>
  <si>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</si>
  <si>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</si>
  <si>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</si>
  <si>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</si>
  <si>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</si>
  <si>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</si>
  <si>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</si>
  <si>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</si>
  <si>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</si>
  <si>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</si>
  <si>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</si>
  <si>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</si>
  <si>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</si>
  <si>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</si>
  <si>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</si>
  <si>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</si>
  <si>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</si>
  <si>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</si>
  <si>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</si>
  <si>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</si>
  <si>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</si>
  <si>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</si>
  <si>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</si>
  <si>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</si>
  <si>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</si>
  <si>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</si>
  <si>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</si>
  <si>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</si>
  <si>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</si>
  <si>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</si>
  <si>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</si>
  <si>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</si>
  <si>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</si>
  <si>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</si>
  <si>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</si>
  <si>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</si>
  <si>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</si>
  <si>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</si>
  <si>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</si>
  <si>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</si>
  <si>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</si>
  <si>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</si>
  <si>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</si>
  <si>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</si>
  <si>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</si>
  <si>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</si>
  <si>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</si>
  <si>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</si>
  <si>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</si>
  <si>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</si>
  <si>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</si>
  <si>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</si>
  <si>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</si>
  <si>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</si>
  <si>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</si>
  <si>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</si>
  <si>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</si>
  <si>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</si>
  <si>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</si>
  <si>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</si>
  <si>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</si>
  <si>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</si>
  <si>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</si>
  <si>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</si>
  <si>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</si>
  <si>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</si>
  <si>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</si>
  <si>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</si>
  <si>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</si>
  <si>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</si>
  <si>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</si>
  <si>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</si>
  <si>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</si>
  <si>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</si>
  <si>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</si>
  <si>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</si>
  <si>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</si>
  <si>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</si>
  <si>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</si>
  <si>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</si>
  <si>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</si>
  <si>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</si>
  <si>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</si>
  <si>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</si>
  <si>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</si>
  <si>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</si>
  <si>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</si>
  <si>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</si>
  <si>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</si>
  <si>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</si>
  <si>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</si>
  <si>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</si>
  <si>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</si>
  <si>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</si>
  <si>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</si>
  <si>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</si>
  <si>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</si>
  <si>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</si>
  <si>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</si>
  <si>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</si>
  <si>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</si>
  <si>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</si>
  <si>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</si>
  <si>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</si>
  <si>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</si>
  <si>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</si>
  <si>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</si>
  <si>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</si>
  <si>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</si>
  <si>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</si>
  <si>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</si>
  <si>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</si>
  <si>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</si>
  <si>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</si>
  <si>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</si>
  <si>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</si>
  <si>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</si>
  <si>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</si>
  <si>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</si>
  <si>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</si>
  <si>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</si>
  <si>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</si>
  <si>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</si>
  <si>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</si>
  <si>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</si>
  <si>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</si>
  <si>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</si>
  <si>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</si>
  <si>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</si>
  <si>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</si>
  <si>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</si>
  <si>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</si>
  <si>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</si>
  <si>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</si>
  <si>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</si>
  <si>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</si>
  <si>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</si>
  <si>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</si>
  <si>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</si>
  <si>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</si>
  <si>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</si>
  <si>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</si>
  <si>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</si>
  <si>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</si>
  <si>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</si>
  <si>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</si>
  <si>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</si>
  <si>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</si>
  <si>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</si>
  <si>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</si>
  <si>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</si>
  <si>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</si>
  <si>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</si>
  <si>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</si>
  <si>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</si>
  <si>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</si>
  <si>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</si>
  <si>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</si>
  <si>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</si>
  <si>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</si>
  <si>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</si>
  <si>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</si>
  <si>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</si>
  <si>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</si>
  <si>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</si>
  <si>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</si>
  <si>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</si>
  <si>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</si>
  <si>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</si>
  <si>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</si>
  <si>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</si>
  <si>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</si>
  <si>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</si>
  <si>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</si>
  <si>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</si>
  <si>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</si>
  <si>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</si>
  <si>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</si>
  <si>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</si>
  <si>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</si>
  <si>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</si>
  <si>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</si>
  <si>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</si>
  <si>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</si>
  <si>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</si>
  <si>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</si>
  <si>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</si>
  <si>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</si>
  <si>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</si>
  <si>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</si>
  <si>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</si>
  <si>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</si>
  <si>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</si>
  <si>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</si>
  <si>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</si>
  <si>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</si>
  <si>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</si>
  <si>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</si>
  <si>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</si>
  <si>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</si>
  <si>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</si>
  <si>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</si>
  <si>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</si>
  <si>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</si>
  <si>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</si>
  <si>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</si>
  <si>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</si>
  <si>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</si>
  <si>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</si>
  <si>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</si>
  <si>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</si>
  <si>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</si>
  <si>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</si>
  <si>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</si>
  <si>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</si>
  <si>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</si>
  <si>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</si>
  <si>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</si>
  <si>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</si>
  <si>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</si>
  <si>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</si>
  <si>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</si>
  <si>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</si>
  <si>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</si>
  <si>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</si>
  <si>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</si>
  <si>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</si>
  <si>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</si>
  <si>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</si>
  <si>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</si>
  <si>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</si>
  <si>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</si>
  <si>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</si>
  <si>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</si>
  <si>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</si>
  <si>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</si>
  <si>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</si>
  <si>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</si>
  <si>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</si>
  <si>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</si>
  <si>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</si>
  <si>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</si>
  <si>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</si>
  <si>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</si>
  <si>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</si>
  <si>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</si>
  <si>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</si>
  <si>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</si>
  <si>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</si>
  <si>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</si>
  <si>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</si>
  <si>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</si>
  <si>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</si>
  <si>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</si>
  <si>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</si>
  <si>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</si>
  <si>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</si>
  <si>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</si>
  <si>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</si>
  <si>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</si>
  <si>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</si>
  <si>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</si>
  <si>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</si>
  <si>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</si>
  <si>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</si>
  <si>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</si>
  <si>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</si>
  <si>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</si>
  <si>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</si>
  <si>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</si>
  <si>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</si>
  <si>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</si>
  <si>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</si>
  <si>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</si>
  <si>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</si>
  <si>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</si>
  <si>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</si>
  <si>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</si>
  <si>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</si>
  <si>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</si>
  <si>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</si>
  <si>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</si>
  <si>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</si>
  <si>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</si>
  <si>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</si>
  <si>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</si>
  <si>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</si>
  <si>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</si>
  <si>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</si>
  <si>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</si>
  <si>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</si>
  <si>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</si>
  <si>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</si>
  <si>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</si>
  <si>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</si>
  <si>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</si>
  <si>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</si>
  <si>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</si>
  <si>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</si>
  <si>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</si>
  <si>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</si>
  <si>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</si>
  <si>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</si>
  <si>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</si>
  <si>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</si>
  <si>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</si>
  <si>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</si>
  <si>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</si>
  <si>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</si>
  <si>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</si>
  <si>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</si>
  <si>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</si>
  <si>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</si>
  <si>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</si>
  <si>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</si>
  <si>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</si>
  <si>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</si>
  <si>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</si>
  <si>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 xml:space="preserve"> </t>
  </si>
  <si>
    <t>POLUGODIŠNJI IZVJEŠTAJ O IZVRŠENJU FINANCIJSKOG PLANA FAKULTETA ELEKTROTEHNIKE, RAČUNARSTVA I INFORMACIJSKIH TEHNOLOGIJA OSIJEK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</si>
</sst>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5" fillId="0" borderId="7" xfId="2" applyNumberFormat="1" applyFont="1" applyFill="1" applyBorder="1" applyAlignment="1">
      <alignment horizontal="center" vertical="center" wrapText="1" justifyLastLine="1"/>
    </xf>
    <xf numFmtId="1" fontId="16" fillId="0" borderId="4" xfId="12" applyNumberFormat="1" applyFont="1" applyFill="1" applyBorder="1" applyAlignment="1">
      <alignment horizontal="center" vertical="center"/>
    </xf>
    <xf numFmtId="4" fontId="24" fillId="0" borderId="2" xfId="3" applyNumberFormat="1" applyFont="1" applyFill="1" applyBorder="1">
      <alignment vertical="center"/>
    </xf>
    <xf numFmtId="4" fontId="19" fillId="0" borderId="2" xfId="3" applyNumberFormat="1" applyFont="1" applyFill="1" applyBorder="1">
      <alignment vertical="center"/>
    </xf>
    <xf numFmtId="4" fontId="21" fillId="0" borderId="2" xfId="8" applyNumberFormat="1" applyFont="1" applyFill="1" applyBorder="1">
      <alignment horizontal="right" vertical="center"/>
    </xf>
    <xf numFmtId="0" fontId="19" fillId="0" borderId="2" xfId="3" applyNumberFormat="1" applyFont="1" applyFill="1" applyBorder="1">
      <alignment vertical="center"/>
    </xf>
    <xf numFmtId="4" fontId="9" fillId="0" borderId="2" xfId="3" applyNumberFormat="1" applyFont="1" applyFill="1" applyBorder="1">
      <alignment vertical="center"/>
    </xf>
    <xf numFmtId="0" fontId="18" fillId="0" borderId="2" xfId="6" quotePrefix="1" applyFont="1" applyFill="1" applyBorder="1" applyAlignment="1">
      <alignment horizontal="left" vertical="center" wrapText="1" indent="2" justifyLastLine="1"/>
    </xf>
    <xf numFmtId="0" fontId="18" fillId="0" borderId="2" xfId="6" quotePrefix="1" applyFont="1" applyFill="1" applyBorder="1">
      <alignment horizontal="left" vertical="center" wrapText="1" justifyLastLine="1"/>
    </xf>
    <xf numFmtId="3" fontId="24" fillId="0" borderId="2" xfId="3" applyNumberFormat="1" applyFont="1" applyFill="1" applyBorder="1">
      <alignment vertical="center"/>
    </xf>
    <xf numFmtId="0" fontId="18" fillId="0" borderId="2" xfId="7" quotePrefix="1" applyFont="1" applyFill="1" applyBorder="1" applyAlignment="1">
      <alignment horizontal="left" vertical="center" wrapText="1" indent="3"/>
    </xf>
    <xf numFmtId="0" fontId="18" fillId="0" borderId="2" xfId="7" quotePrefix="1" applyFont="1" applyFill="1" applyBorder="1">
      <alignment horizontal="left" vertical="center" wrapText="1"/>
    </xf>
    <xf numFmtId="0" fontId="18" fillId="0" borderId="2" xfId="10" quotePrefix="1" applyFont="1" applyFill="1" applyBorder="1">
      <alignment horizontal="left" vertical="center" wrapText="1"/>
    </xf>
    <xf numFmtId="0" fontId="18" fillId="0" borderId="2" xfId="10" quotePrefix="1" applyFont="1" applyFill="1" applyBorder="1" applyAlignment="1">
      <alignment horizontal="left" vertical="center" wrapText="1" indent="6"/>
    </xf>
    <xf numFmtId="3" fontId="9" fillId="0" borderId="2" xfId="3" applyNumberFormat="1" applyFont="1" applyFill="1" applyBorder="1">
      <alignment vertical="center"/>
    </xf>
    <xf numFmtId="3" fontId="19" fillId="0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7"/>
    </xf>
    <xf numFmtId="0" fontId="23" fillId="0" borderId="2" xfId="10" quotePrefix="1" applyFont="1" applyFill="1" applyBorder="1">
      <alignment horizontal="left" vertical="center" wrapText="1"/>
    </xf>
    <xf numFmtId="0" fontId="23" fillId="0" borderId="2" xfId="10" quotePrefix="1" applyFont="1" applyFill="1" applyBorder="1" applyAlignment="1">
      <alignment horizontal="left" vertical="center" wrapText="1" indent="8"/>
    </xf>
    <xf numFmtId="0" fontId="21" fillId="0" borderId="2" xfId="8" applyNumberFormat="1" applyFont="1" applyFill="1" applyBorder="1">
      <alignment horizontal="right" vertical="center"/>
    </xf>
    <xf numFmtId="0" fontId="23" fillId="0" borderId="9" xfId="10" quotePrefix="1" applyFont="1" applyFill="1" applyBorder="1" applyAlignment="1">
      <alignment horizontal="left" vertical="center" wrapText="1" indent="8"/>
    </xf>
    <xf numFmtId="0" fontId="23" fillId="0" borderId="9" xfId="10" quotePrefix="1" applyFont="1" applyFill="1" applyBorder="1">
      <alignment horizontal="left" vertical="center" wrapText="1"/>
    </xf>
    <xf numFmtId="0" fontId="21" fillId="0" borderId="9" xfId="8" applyNumberFormat="1" applyFont="1" applyFill="1" applyBorder="1">
      <alignment horizontal="right" vertical="center"/>
    </xf>
    <xf numFmtId="4" fontId="21" fillId="0" borderId="9" xfId="8" applyNumberFormat="1" applyFont="1" applyFill="1" applyBorder="1">
      <alignment horizontal="right" vertical="center"/>
    </xf>
    <xf numFmtId="0" fontId="18" fillId="0" borderId="10" xfId="10" quotePrefix="1" applyFont="1" applyFill="1" applyBorder="1" applyAlignment="1">
      <alignment horizontal="left" vertical="center" wrapText="1" indent="6"/>
    </xf>
    <xf numFmtId="0" fontId="18" fillId="0" borderId="10" xfId="10" quotePrefix="1" applyFont="1" applyFill="1" applyBorder="1">
      <alignment horizontal="left" vertical="center" wrapText="1"/>
    </xf>
    <xf numFmtId="3" fontId="9" fillId="0" borderId="10" xfId="3" applyNumberFormat="1" applyFont="1" applyFill="1" applyBorder="1">
      <alignment vertical="center"/>
    </xf>
    <xf numFmtId="3" fontId="19" fillId="0" borderId="10" xfId="3" applyNumberFormat="1" applyFont="1" applyFill="1" applyBorder="1">
      <alignment vertical="center"/>
    </xf>
    <xf numFmtId="4" fontId="19" fillId="0" borderId="10" xfId="3" applyNumberFormat="1" applyFont="1" applyFill="1" applyBorder="1">
      <alignment vertical="center"/>
    </xf>
    <xf numFmtId="0" fontId="18" fillId="0" borderId="11" xfId="10" quotePrefix="1" applyFont="1" applyFill="1" applyBorder="1" applyAlignment="1">
      <alignment horizontal="left" vertical="center" wrapText="1" indent="5"/>
    </xf>
    <xf numFmtId="0" fontId="18" fillId="0" borderId="12" xfId="10" quotePrefix="1" applyFont="1" applyFill="1" applyBorder="1">
      <alignment horizontal="left" vertical="center" wrapText="1"/>
    </xf>
    <xf numFmtId="3" fontId="24" fillId="0" borderId="12" xfId="3" applyNumberFormat="1" applyFont="1" applyFill="1" applyBorder="1">
      <alignment vertical="center"/>
    </xf>
    <xf numFmtId="4" fontId="24" fillId="0" borderId="12" xfId="3" applyNumberFormat="1" applyFont="1" applyFill="1" applyBorder="1">
      <alignment vertical="center"/>
    </xf>
    <xf numFmtId="4" fontId="19" fillId="0" borderId="13" xfId="3" applyNumberFormat="1" applyFont="1" applyFill="1" applyBorder="1">
      <alignment vertical="center"/>
    </xf>
    <xf numFmtId="0" fontId="18" fillId="0" borderId="9" xfId="9" quotePrefix="1" applyFont="1" applyFill="1" applyBorder="1" applyAlignment="1">
      <alignment horizontal="left" vertical="center" wrapText="1" indent="4"/>
    </xf>
    <xf numFmtId="0" fontId="18" fillId="0" borderId="9" xfId="9" quotePrefix="1" applyFont="1" applyFill="1" applyBorder="1">
      <alignment horizontal="left" vertical="center" wrapText="1"/>
    </xf>
    <xf numFmtId="3" fontId="24" fillId="0" borderId="9" xfId="3" applyNumberFormat="1" applyFont="1" applyFill="1" applyBorder="1">
      <alignment vertical="center"/>
    </xf>
    <xf numFmtId="4" fontId="24" fillId="0" borderId="9" xfId="3" applyNumberFormat="1" applyFont="1" applyFill="1" applyBorder="1">
      <alignment vertical="center"/>
    </xf>
    <xf numFmtId="4" fontId="19" fillId="0" borderId="9" xfId="3" applyNumberFormat="1" applyFont="1" applyFill="1" applyBorder="1">
      <alignment vertical="center"/>
    </xf>
    <xf numFmtId="0" fontId="19" fillId="0" borderId="10" xfId="3" applyNumberFormat="1" applyFont="1" applyFill="1" applyBorder="1">
      <alignment vertical="center"/>
    </xf>
    <xf numFmtId="4" fontId="9" fillId="0" borderId="10" xfId="3" applyNumberFormat="1" applyFont="1" applyFill="1" applyBorder="1">
      <alignment vertical="center"/>
    </xf>
    <xf numFmtId="0" fontId="7" fillId="0" borderId="0" xfId="0" applyFont="1"/>
    <xf numFmtId="0" fontId="18" fillId="0" borderId="2" xfId="10" quotePrefix="1" applyFont="1" applyFill="1" applyBorder="1" applyAlignment="1">
      <alignment horizontal="left" vertical="center" wrapText="1" indent="7"/>
    </xf>
    <xf numFmtId="0" fontId="9" fillId="0" borderId="2" xfId="3" applyNumberFormat="1" applyFont="1" applyFill="1" applyBorder="1">
      <alignment vertical="center"/>
    </xf>
    <xf numFmtId="0" fontId="18" fillId="0" borderId="2" xfId="10" quotePrefix="1" applyFont="1" applyFill="1" applyBorder="1" applyAlignment="1">
      <alignment horizontal="center" vertical="center" wrapText="1"/>
    </xf>
    <xf numFmtId="0" fontId="22" fillId="0" borderId="2" xfId="8" applyNumberFormat="1" applyFont="1" applyFill="1" applyBorder="1">
      <alignment horizontal="right" vertical="center"/>
    </xf>
    <xf numFmtId="4" fontId="22" fillId="0" borderId="2" xfId="8" applyNumberFormat="1" applyFont="1" applyFill="1" applyBorder="1">
      <alignment horizontal="right" vertical="center"/>
    </xf>
    <xf numFmtId="0" fontId="18" fillId="0" borderId="9" xfId="10" quotePrefix="1" applyFont="1" applyFill="1" applyBorder="1" applyAlignment="1">
      <alignment horizontal="left" vertical="center" wrapText="1" indent="7"/>
    </xf>
    <xf numFmtId="0" fontId="18" fillId="0" borderId="9" xfId="10" quotePrefix="1" applyFont="1" applyFill="1" applyBorder="1">
      <alignment horizontal="left" vertical="center" wrapText="1"/>
    </xf>
    <xf numFmtId="3" fontId="9" fillId="0" borderId="9" xfId="3" applyNumberFormat="1" applyFont="1" applyFill="1" applyBorder="1">
      <alignment vertical="center"/>
    </xf>
    <xf numFmtId="0" fontId="9" fillId="0" borderId="9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sqref="A1:K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63.75" customHeight="1" x14ac:dyDescent="0.25">
      <c r="A1" s="297" t="s">
        <v>582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7" t="s">
        <v>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7" t="s">
        <v>1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0" t="s">
        <v>2</v>
      </c>
      <c r="B7" s="290"/>
      <c r="C7" s="290"/>
      <c r="D7" s="290"/>
      <c r="E7" s="290"/>
      <c r="F7" s="8"/>
      <c r="G7" s="9"/>
      <c r="H7" s="9"/>
      <c r="I7" s="10"/>
      <c r="J7" s="11"/>
      <c r="K7" s="11"/>
    </row>
    <row r="8" spans="1:11" ht="38.25" x14ac:dyDescent="0.25">
      <c r="A8" s="291" t="s">
        <v>3</v>
      </c>
      <c r="B8" s="291"/>
      <c r="C8" s="291"/>
      <c r="D8" s="291"/>
      <c r="E8" s="291"/>
      <c r="F8" s="12" t="s">
        <v>570</v>
      </c>
      <c r="G8" s="13" t="s">
        <v>571</v>
      </c>
      <c r="H8" s="13" t="s">
        <v>572</v>
      </c>
      <c r="I8" s="12" t="s">
        <v>573</v>
      </c>
      <c r="J8" s="12" t="s">
        <v>4</v>
      </c>
      <c r="K8" s="12" t="s">
        <v>5</v>
      </c>
    </row>
    <row r="9" spans="1:11" x14ac:dyDescent="0.25">
      <c r="A9" s="295">
        <v>1</v>
      </c>
      <c r="B9" s="295"/>
      <c r="C9" s="295"/>
      <c r="D9" s="295"/>
      <c r="E9" s="29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6" t="s">
        <v>8</v>
      </c>
      <c r="B10" s="282"/>
      <c r="C10" s="282"/>
      <c r="D10" s="282"/>
      <c r="E10" s="283"/>
      <c r="F10" s="16">
        <f>+'A.1 PRIHODI EK'!C11</f>
        <v>3405851</v>
      </c>
      <c r="G10" s="17">
        <f>+'A.1 PRIHODI EK'!D11</f>
        <v>6634333</v>
      </c>
      <c r="H10" s="17">
        <f>+'A.1 PRIHODI EK'!E10</f>
        <v>0</v>
      </c>
      <c r="I10" s="16">
        <f>+'A.1 PRIHODI EK'!F11</f>
        <v>3980720.6399999997</v>
      </c>
      <c r="J10" s="18">
        <f t="shared" ref="J10:J16" si="0">+I10/F10*100</f>
        <v>116.87888401459723</v>
      </c>
      <c r="K10" s="18">
        <f>+I10/G10*100</f>
        <v>60.001821434046185</v>
      </c>
    </row>
    <row r="11" spans="1:11" x14ac:dyDescent="0.25">
      <c r="A11" s="284" t="s">
        <v>9</v>
      </c>
      <c r="B11" s="283"/>
      <c r="C11" s="283"/>
      <c r="D11" s="283"/>
      <c r="E11" s="283"/>
      <c r="F11" s="16">
        <f>+'A.1 PRIHODI EK'!C70</f>
        <v>60</v>
      </c>
      <c r="G11" s="17">
        <f>+'A.1 PRIHODI EK'!D70</f>
        <v>270</v>
      </c>
      <c r="H11" s="17">
        <f>+'A.1 PRIHODI EK'!E70</f>
        <v>0</v>
      </c>
      <c r="I11" s="16">
        <f>+'A.1 PRIHODI EK'!F70</f>
        <v>81.599999999999994</v>
      </c>
      <c r="J11" s="18">
        <f t="shared" si="0"/>
        <v>136</v>
      </c>
      <c r="K11" s="18">
        <f>+I11/G11*100</f>
        <v>30.222222222222221</v>
      </c>
    </row>
    <row r="12" spans="1:11" x14ac:dyDescent="0.25">
      <c r="A12" s="285" t="s">
        <v>10</v>
      </c>
      <c r="B12" s="286"/>
      <c r="C12" s="286"/>
      <c r="D12" s="286"/>
      <c r="E12" s="287"/>
      <c r="F12" s="19">
        <f>F10+F11</f>
        <v>3405911</v>
      </c>
      <c r="G12" s="20">
        <f>G10+G11</f>
        <v>6634603</v>
      </c>
      <c r="H12" s="20">
        <f>H10+H11</f>
        <v>0</v>
      </c>
      <c r="I12" s="19">
        <f>I10+I11</f>
        <v>3980802.2399999998</v>
      </c>
      <c r="J12" s="19">
        <f t="shared" si="0"/>
        <v>116.87922086043937</v>
      </c>
      <c r="K12" s="18">
        <f t="shared" ref="K12:K16" si="1">+I12/G12*100</f>
        <v>60.000609531572572</v>
      </c>
    </row>
    <row r="13" spans="1:11" x14ac:dyDescent="0.25">
      <c r="A13" s="288" t="s">
        <v>11</v>
      </c>
      <c r="B13" s="282"/>
      <c r="C13" s="282"/>
      <c r="D13" s="282"/>
      <c r="E13" s="282"/>
      <c r="F13" s="16">
        <f>+'A.1 RASHODI EK'!C10</f>
        <v>3108602</v>
      </c>
      <c r="G13" s="17">
        <f>+'A.1 RASHODI EK'!D10</f>
        <v>6446373</v>
      </c>
      <c r="H13" s="17">
        <f>+'A.1 RASHODI EK'!E10</f>
        <v>0</v>
      </c>
      <c r="I13" s="16">
        <f>+'A.1 RASHODI EK'!F10</f>
        <v>3562689.4000000004</v>
      </c>
      <c r="J13" s="18">
        <f t="shared" si="0"/>
        <v>114.607447334847</v>
      </c>
      <c r="K13" s="18">
        <f t="shared" si="1"/>
        <v>55.26657238108934</v>
      </c>
    </row>
    <row r="14" spans="1:11" x14ac:dyDescent="0.25">
      <c r="A14" s="284" t="s">
        <v>12</v>
      </c>
      <c r="B14" s="283"/>
      <c r="C14" s="283"/>
      <c r="D14" s="283"/>
      <c r="E14" s="283"/>
      <c r="F14" s="16">
        <f>+'A.1 RASHODI EK'!C113</f>
        <v>142099</v>
      </c>
      <c r="G14" s="17">
        <f>+'A.1 RASHODI EK'!D113</f>
        <v>559570</v>
      </c>
      <c r="H14" s="17">
        <f>+'A.1 RASHODI EK'!E113</f>
        <v>0</v>
      </c>
      <c r="I14" s="16">
        <f>+'A.1 RASHODI EK'!F113</f>
        <v>26516.960000000003</v>
      </c>
      <c r="J14" s="18">
        <f t="shared" si="0"/>
        <v>18.660905425090959</v>
      </c>
      <c r="K14" s="18">
        <f t="shared" si="1"/>
        <v>4.7388101577997395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3250701</v>
      </c>
      <c r="G15" s="20">
        <f>G13+G14</f>
        <v>7005943</v>
      </c>
      <c r="H15" s="20">
        <f>H13+H14</f>
        <v>0</v>
      </c>
      <c r="I15" s="19">
        <f>I13+I14</f>
        <v>3589206.3600000003</v>
      </c>
      <c r="J15" s="19">
        <f t="shared" si="0"/>
        <v>110.41330346900563</v>
      </c>
      <c r="K15" s="18">
        <f t="shared" si="1"/>
        <v>51.230881552990091</v>
      </c>
    </row>
    <row r="16" spans="1:11" x14ac:dyDescent="0.25">
      <c r="A16" s="289" t="s">
        <v>14</v>
      </c>
      <c r="B16" s="286"/>
      <c r="C16" s="286"/>
      <c r="D16" s="286"/>
      <c r="E16" s="286"/>
      <c r="F16" s="23">
        <f>F12-F15</f>
        <v>155210</v>
      </c>
      <c r="G16" s="24">
        <f>G12-G15</f>
        <v>-371340</v>
      </c>
      <c r="H16" s="24">
        <f>H12-H15</f>
        <v>0</v>
      </c>
      <c r="I16" s="23">
        <f>I12-I15</f>
        <v>391595.87999999942</v>
      </c>
      <c r="J16" s="19">
        <f t="shared" si="0"/>
        <v>252.30067650280228</v>
      </c>
      <c r="K16" s="18">
        <f t="shared" si="1"/>
        <v>-105.45480691549507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0" t="s">
        <v>15</v>
      </c>
      <c r="B18" s="290"/>
      <c r="C18" s="290"/>
      <c r="D18" s="290"/>
      <c r="E18" s="290"/>
      <c r="F18" s="26"/>
      <c r="G18" s="27"/>
      <c r="H18" s="27"/>
      <c r="I18" s="26"/>
      <c r="J18" s="28"/>
      <c r="K18" s="28"/>
    </row>
    <row r="19" spans="1:11" ht="38.25" x14ac:dyDescent="0.25">
      <c r="A19" s="291" t="s">
        <v>3</v>
      </c>
      <c r="B19" s="291"/>
      <c r="C19" s="291"/>
      <c r="D19" s="291"/>
      <c r="E19" s="291"/>
      <c r="F19" s="12" t="s">
        <v>570</v>
      </c>
      <c r="G19" s="13" t="s">
        <v>571</v>
      </c>
      <c r="H19" s="13" t="s">
        <v>572</v>
      </c>
      <c r="I19" s="12" t="s">
        <v>573</v>
      </c>
      <c r="J19" s="29" t="s">
        <v>4</v>
      </c>
      <c r="K19" s="29" t="s">
        <v>5</v>
      </c>
    </row>
    <row r="20" spans="1:11" x14ac:dyDescent="0.25">
      <c r="A20" s="292">
        <v>1</v>
      </c>
      <c r="B20" s="293"/>
      <c r="C20" s="293"/>
      <c r="D20" s="293"/>
      <c r="E20" s="29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76" t="s">
        <v>16</v>
      </c>
      <c r="B21" s="294"/>
      <c r="C21" s="294"/>
      <c r="D21" s="294"/>
      <c r="E21" s="29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76" t="s">
        <v>17</v>
      </c>
      <c r="B22" s="277"/>
      <c r="C22" s="277"/>
      <c r="D22" s="277"/>
      <c r="E22" s="27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78" t="s">
        <v>18</v>
      </c>
      <c r="B23" s="279"/>
      <c r="C23" s="279"/>
      <c r="D23" s="279"/>
      <c r="E23" s="28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76" t="s">
        <v>19</v>
      </c>
      <c r="B24" s="277"/>
      <c r="C24" s="277"/>
      <c r="D24" s="277"/>
      <c r="E24" s="277"/>
      <c r="F24" s="220">
        <v>960127</v>
      </c>
      <c r="G24" s="221">
        <v>591080</v>
      </c>
      <c r="H24" s="221"/>
      <c r="I24" s="16">
        <v>639999</v>
      </c>
      <c r="J24" s="18">
        <f t="shared" ref="J24:J26" si="2">+I24/F24*100</f>
        <v>66.657744235918798</v>
      </c>
      <c r="K24" s="18">
        <f>+I24/G24*100</f>
        <v>108.27620626649524</v>
      </c>
    </row>
    <row r="25" spans="1:11" x14ac:dyDescent="0.25">
      <c r="A25" s="276" t="s">
        <v>20</v>
      </c>
      <c r="B25" s="277"/>
      <c r="C25" s="277"/>
      <c r="D25" s="277"/>
      <c r="E25" s="277"/>
      <c r="F25" s="220">
        <v>-1115337</v>
      </c>
      <c r="G25" s="221">
        <v>-219740</v>
      </c>
      <c r="H25" s="221"/>
      <c r="I25" s="221">
        <v>-1031594.88</v>
      </c>
      <c r="J25" s="18">
        <f t="shared" si="2"/>
        <v>92.491765269151841</v>
      </c>
      <c r="K25" s="18">
        <f>+I25/G25*100</f>
        <v>469.46158186948207</v>
      </c>
    </row>
    <row r="26" spans="1:11" x14ac:dyDescent="0.25">
      <c r="A26" s="278" t="s">
        <v>21</v>
      </c>
      <c r="B26" s="279"/>
      <c r="C26" s="279"/>
      <c r="D26" s="279"/>
      <c r="E26" s="280"/>
      <c r="F26" s="19">
        <f>+F23+F24+F25</f>
        <v>-155210</v>
      </c>
      <c r="G26" s="24">
        <f>+G23+G24+G25</f>
        <v>371340</v>
      </c>
      <c r="H26" s="24">
        <f>+H23+H24+H25</f>
        <v>0</v>
      </c>
      <c r="I26" s="19">
        <f>+I23+I24+I25</f>
        <v>-391595.88</v>
      </c>
      <c r="J26" s="19">
        <f t="shared" si="2"/>
        <v>252.30067650280267</v>
      </c>
      <c r="K26" s="19">
        <f>+I26/G26*100</f>
        <v>-105.45480691549523</v>
      </c>
    </row>
    <row r="27" spans="1:11" x14ac:dyDescent="0.25">
      <c r="A27" s="281" t="s">
        <v>22</v>
      </c>
      <c r="B27" s="281"/>
      <c r="C27" s="281"/>
      <c r="D27" s="281"/>
      <c r="E27" s="281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-5.8207660913467407E-10</v>
      </c>
      <c r="J27" s="19">
        <v>0</v>
      </c>
      <c r="K27" s="19">
        <v>0</v>
      </c>
    </row>
    <row r="29" spans="1:11" ht="23.25" customHeight="1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</row>
    <row r="30" spans="1:11" ht="20.25" customHeight="1" x14ac:dyDescent="0.25">
      <c r="A30" s="274" t="s">
        <v>574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</row>
    <row r="31" spans="1:11" ht="38.25" customHeight="1" x14ac:dyDescent="0.25">
      <c r="A31" s="274" t="s">
        <v>575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 ht="31.5" customHeight="1" x14ac:dyDescent="0.25">
      <c r="A33" s="275" t="s">
        <v>576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45" activePane="bottomRight" state="frozen"/>
      <selection pane="topRight" activeCell="C1" sqref="C1"/>
      <selection pane="bottomLeft" activeCell="A10" sqref="A10"/>
      <selection pane="bottomRight" activeCell="G18" sqref="G18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2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0" t="s">
        <v>23</v>
      </c>
      <c r="B3" s="300"/>
      <c r="C3" s="300"/>
      <c r="D3" s="300"/>
      <c r="E3" s="300"/>
      <c r="F3" s="300"/>
      <c r="G3" s="300"/>
      <c r="H3" s="30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2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0" t="s">
        <v>24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2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99" t="s">
        <v>3</v>
      </c>
      <c r="B7" s="299"/>
      <c r="C7" s="54" t="s">
        <v>577</v>
      </c>
      <c r="D7" s="54" t="s">
        <v>578</v>
      </c>
      <c r="E7" s="54" t="s">
        <v>579</v>
      </c>
      <c r="F7" s="54" t="s">
        <v>580</v>
      </c>
      <c r="G7" s="54" t="s">
        <v>260</v>
      </c>
      <c r="H7" s="16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98">
        <v>1</v>
      </c>
      <c r="B8" s="298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0"/>
      <c r="N9" s="170"/>
      <c r="O9" s="170"/>
    </row>
    <row r="10" spans="1:15" s="34" customFormat="1" x14ac:dyDescent="0.2">
      <c r="A10" s="204"/>
      <c r="B10" s="206" t="s">
        <v>25</v>
      </c>
      <c r="C10" s="197">
        <f>+C11+C70</f>
        <v>3405911</v>
      </c>
      <c r="D10" s="207">
        <f>+D11+D70</f>
        <v>6634603</v>
      </c>
      <c r="E10" s="207">
        <f>+E11+E70</f>
        <v>0</v>
      </c>
      <c r="F10" s="197">
        <f>+F11+F70</f>
        <v>3980802.2399999998</v>
      </c>
      <c r="G10" s="197">
        <f>+F10/C10*100</f>
        <v>116.87922086043937</v>
      </c>
      <c r="H10" s="197">
        <f>+F10/D10*100</f>
        <v>60.000609531572572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8" t="s">
        <v>30</v>
      </c>
      <c r="B11" s="199" t="s">
        <v>31</v>
      </c>
      <c r="C11" s="200">
        <f>+C12+C34+C45+C51+C58+C65</f>
        <v>3405851</v>
      </c>
      <c r="D11" s="201">
        <f>+D12+D34+D45+D51+D58+D65</f>
        <v>6634333</v>
      </c>
      <c r="E11" s="201">
        <f>+E12+E34+E45+E51+E58+E65</f>
        <v>0</v>
      </c>
      <c r="F11" s="200">
        <f>+F12+F34+F45+F51+F58+F65</f>
        <v>3980720.6399999997</v>
      </c>
      <c r="G11" s="202">
        <f>+F11/C11*100</f>
        <v>116.87888401459723</v>
      </c>
      <c r="H11" s="202">
        <f>+F11/D11*100</f>
        <v>60.001821434046185</v>
      </c>
      <c r="I11" s="171"/>
      <c r="J11" s="171"/>
      <c r="K11" s="171"/>
      <c r="L11" s="171"/>
      <c r="M11" s="171"/>
      <c r="N11" s="171"/>
      <c r="O11" s="171"/>
    </row>
    <row r="12" spans="1:15" x14ac:dyDescent="0.2">
      <c r="A12" s="186" t="s">
        <v>33</v>
      </c>
      <c r="B12" s="187" t="s">
        <v>34</v>
      </c>
      <c r="C12" s="183">
        <f>+C13+C15+C20+C23+C26+C29</f>
        <v>426526</v>
      </c>
      <c r="D12" s="161">
        <v>278307</v>
      </c>
      <c r="E12" s="161"/>
      <c r="F12" s="183">
        <f>+F13+F15+F20+F23+F26+F29</f>
        <v>388638.52</v>
      </c>
      <c r="G12" s="183">
        <f>+F12/C12*100</f>
        <v>91.117193324674233</v>
      </c>
      <c r="H12" s="183">
        <f>+F12/D12*100</f>
        <v>139.64381779833062</v>
      </c>
      <c r="I12" s="174"/>
      <c r="J12" s="174"/>
      <c r="K12" s="174"/>
      <c r="L12" s="174"/>
      <c r="M12" s="174"/>
      <c r="N12" s="174"/>
      <c r="O12" s="174"/>
    </row>
    <row r="13" spans="1:15" x14ac:dyDescent="0.2">
      <c r="A13" s="184" t="s">
        <v>262</v>
      </c>
      <c r="B13" s="185" t="s">
        <v>263</v>
      </c>
      <c r="C13" s="183">
        <f>+C14</f>
        <v>0</v>
      </c>
      <c r="D13" s="181"/>
      <c r="E13" s="181"/>
      <c r="F13" s="183">
        <f>+F14</f>
        <v>0</v>
      </c>
      <c r="G13" s="183">
        <v>0</v>
      </c>
      <c r="H13" s="183"/>
      <c r="I13" s="174"/>
      <c r="J13" s="174"/>
      <c r="K13" s="174"/>
      <c r="L13" s="174"/>
      <c r="M13" s="174"/>
      <c r="N13" s="174"/>
      <c r="O13" s="174"/>
    </row>
    <row r="14" spans="1:15" x14ac:dyDescent="0.2">
      <c r="A14" s="53" t="s">
        <v>264</v>
      </c>
      <c r="B14" s="51" t="s">
        <v>265</v>
      </c>
      <c r="C14" s="47"/>
      <c r="D14" s="180"/>
      <c r="E14" s="180"/>
      <c r="F14" s="47"/>
      <c r="G14" s="179">
        <v>0</v>
      </c>
      <c r="H14" s="183"/>
      <c r="I14" s="49"/>
      <c r="J14" s="49"/>
      <c r="K14" s="49"/>
      <c r="L14" s="49"/>
      <c r="M14" s="50"/>
      <c r="N14" s="50"/>
      <c r="O14" s="50"/>
    </row>
    <row r="15" spans="1:15" x14ac:dyDescent="0.2">
      <c r="A15" s="184" t="s">
        <v>35</v>
      </c>
      <c r="B15" s="185" t="s">
        <v>36</v>
      </c>
      <c r="C15" s="183">
        <f>SUM(C16:C19)</f>
        <v>81013</v>
      </c>
      <c r="D15" s="181"/>
      <c r="E15" s="181"/>
      <c r="F15" s="183">
        <f>SUM(F16:F19)</f>
        <v>159562.5</v>
      </c>
      <c r="G15" s="183">
        <f t="shared" ref="G15:G60" si="0">+F15/C15*100</f>
        <v>196.95913001617023</v>
      </c>
      <c r="H15" s="183"/>
      <c r="I15" s="174"/>
      <c r="J15" s="174"/>
      <c r="K15" s="174"/>
      <c r="L15" s="174"/>
      <c r="M15" s="174"/>
      <c r="N15" s="174"/>
      <c r="O15" s="174"/>
    </row>
    <row r="16" spans="1:15" x14ac:dyDescent="0.2">
      <c r="A16" s="53" t="s">
        <v>266</v>
      </c>
      <c r="B16" s="51" t="s">
        <v>267</v>
      </c>
      <c r="C16" s="47">
        <v>1000</v>
      </c>
      <c r="D16" s="180"/>
      <c r="E16" s="180"/>
      <c r="F16" s="47"/>
      <c r="G16" s="179">
        <f t="shared" si="0"/>
        <v>0</v>
      </c>
      <c r="H16" s="183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80"/>
      <c r="E17" s="180"/>
      <c r="F17" s="52"/>
      <c r="G17" s="178">
        <v>0</v>
      </c>
      <c r="H17" s="183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80013</v>
      </c>
      <c r="D18" s="180"/>
      <c r="E18" s="180"/>
      <c r="F18" s="47">
        <v>159562.5</v>
      </c>
      <c r="G18" s="179">
        <f t="shared" si="0"/>
        <v>199.42071913314086</v>
      </c>
      <c r="H18" s="183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80"/>
      <c r="E19" s="180"/>
      <c r="F19" s="47"/>
      <c r="G19" s="179">
        <v>0</v>
      </c>
      <c r="H19" s="183"/>
      <c r="I19" s="49"/>
      <c r="J19" s="49"/>
      <c r="K19" s="49"/>
      <c r="L19" s="49"/>
      <c r="M19" s="50"/>
      <c r="N19" s="50"/>
      <c r="O19" s="50"/>
    </row>
    <row r="20" spans="1:15" x14ac:dyDescent="0.2">
      <c r="A20" s="184" t="s">
        <v>270</v>
      </c>
      <c r="B20" s="185" t="s">
        <v>271</v>
      </c>
      <c r="C20" s="183">
        <f>+C21+C22</f>
        <v>0</v>
      </c>
      <c r="D20" s="181"/>
      <c r="E20" s="181"/>
      <c r="F20" s="183">
        <f>+F21+F22</f>
        <v>0</v>
      </c>
      <c r="G20" s="183">
        <v>0</v>
      </c>
      <c r="H20" s="183"/>
      <c r="I20" s="174"/>
      <c r="J20" s="174"/>
      <c r="K20" s="174"/>
      <c r="L20" s="174"/>
      <c r="M20" s="174"/>
      <c r="N20" s="174"/>
      <c r="O20" s="174"/>
    </row>
    <row r="21" spans="1:15" x14ac:dyDescent="0.2">
      <c r="A21" s="53" t="s">
        <v>272</v>
      </c>
      <c r="B21" s="51" t="s">
        <v>273</v>
      </c>
      <c r="C21" s="47"/>
      <c r="D21" s="180"/>
      <c r="E21" s="180"/>
      <c r="F21" s="47"/>
      <c r="G21" s="179">
        <v>0</v>
      </c>
      <c r="H21" s="183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80"/>
      <c r="E22" s="180"/>
      <c r="F22" s="52"/>
      <c r="G22" s="178">
        <v>0</v>
      </c>
      <c r="H22" s="183"/>
      <c r="I22" s="49"/>
      <c r="J22" s="49"/>
      <c r="K22" s="49"/>
      <c r="L22" s="49"/>
      <c r="M22" s="50"/>
      <c r="N22" s="50"/>
      <c r="O22" s="50"/>
    </row>
    <row r="23" spans="1:15" x14ac:dyDescent="0.2">
      <c r="A23" s="184" t="s">
        <v>276</v>
      </c>
      <c r="B23" s="185" t="s">
        <v>277</v>
      </c>
      <c r="C23" s="183">
        <f>+C24+C25</f>
        <v>300</v>
      </c>
      <c r="D23" s="181"/>
      <c r="E23" s="181"/>
      <c r="F23" s="183">
        <f>+F24+F25</f>
        <v>600</v>
      </c>
      <c r="G23" s="183">
        <f t="shared" si="0"/>
        <v>200</v>
      </c>
      <c r="H23" s="183"/>
      <c r="I23" s="174"/>
      <c r="J23" s="174"/>
      <c r="K23" s="174"/>
      <c r="L23" s="174"/>
      <c r="M23" s="174"/>
      <c r="N23" s="174"/>
      <c r="O23" s="174"/>
    </row>
    <row r="24" spans="1:15" ht="25.5" x14ac:dyDescent="0.2">
      <c r="A24" s="53" t="s">
        <v>278</v>
      </c>
      <c r="B24" s="51" t="s">
        <v>279</v>
      </c>
      <c r="C24" s="47">
        <v>300</v>
      </c>
      <c r="D24" s="180"/>
      <c r="E24" s="180"/>
      <c r="F24" s="47">
        <v>600</v>
      </c>
      <c r="G24" s="179">
        <f t="shared" si="0"/>
        <v>200</v>
      </c>
      <c r="H24" s="183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80"/>
      <c r="E25" s="180"/>
      <c r="F25" s="47"/>
      <c r="G25" s="179">
        <v>0</v>
      </c>
      <c r="H25" s="183"/>
      <c r="I25" s="49"/>
      <c r="J25" s="49"/>
      <c r="K25" s="49"/>
      <c r="L25" s="49"/>
      <c r="M25" s="50"/>
      <c r="N25" s="50"/>
      <c r="O25" s="50"/>
    </row>
    <row r="26" spans="1:15" x14ac:dyDescent="0.2">
      <c r="A26" s="184" t="s">
        <v>282</v>
      </c>
      <c r="B26" s="185" t="s">
        <v>283</v>
      </c>
      <c r="C26" s="183">
        <f>+C27+C28</f>
        <v>29359</v>
      </c>
      <c r="D26" s="181"/>
      <c r="E26" s="181"/>
      <c r="F26" s="183">
        <f>+F27+F28</f>
        <v>8687.7800000000007</v>
      </c>
      <c r="G26" s="183">
        <f t="shared" si="0"/>
        <v>29.591539221363128</v>
      </c>
      <c r="H26" s="183"/>
      <c r="I26" s="174"/>
      <c r="J26" s="174"/>
      <c r="K26" s="174"/>
      <c r="L26" s="174"/>
      <c r="M26" s="174"/>
      <c r="N26" s="174"/>
      <c r="O26" s="174"/>
    </row>
    <row r="27" spans="1:15" x14ac:dyDescent="0.2">
      <c r="A27" s="53" t="s">
        <v>284</v>
      </c>
      <c r="B27" s="51" t="s">
        <v>285</v>
      </c>
      <c r="C27" s="47">
        <v>29359</v>
      </c>
      <c r="D27" s="180"/>
      <c r="E27" s="180"/>
      <c r="F27" s="47">
        <v>8687.7800000000007</v>
      </c>
      <c r="G27" s="179">
        <f t="shared" si="0"/>
        <v>29.591539221363128</v>
      </c>
      <c r="H27" s="183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80"/>
      <c r="E28" s="180"/>
      <c r="F28" s="47"/>
      <c r="G28" s="179">
        <v>0</v>
      </c>
      <c r="H28" s="183"/>
      <c r="I28" s="49"/>
      <c r="J28" s="49"/>
      <c r="K28" s="49"/>
      <c r="L28" s="49"/>
      <c r="M28" s="50"/>
      <c r="N28" s="50"/>
      <c r="O28" s="50"/>
    </row>
    <row r="29" spans="1:15" x14ac:dyDescent="0.2">
      <c r="A29" s="184" t="s">
        <v>288</v>
      </c>
      <c r="B29" s="185" t="s">
        <v>196</v>
      </c>
      <c r="C29" s="183">
        <f>SUM(C30:C33)</f>
        <v>315854</v>
      </c>
      <c r="D29" s="181"/>
      <c r="E29" s="181"/>
      <c r="F29" s="183">
        <f>SUM(F30:F33)</f>
        <v>219788.24</v>
      </c>
      <c r="G29" s="183">
        <f t="shared" si="0"/>
        <v>69.585390718496527</v>
      </c>
      <c r="H29" s="183"/>
      <c r="I29" s="174"/>
      <c r="J29" s="174"/>
      <c r="K29" s="174"/>
      <c r="L29" s="174"/>
      <c r="M29" s="174"/>
      <c r="N29" s="174"/>
      <c r="O29" s="174"/>
    </row>
    <row r="30" spans="1:15" x14ac:dyDescent="0.2">
      <c r="A30" s="53" t="s">
        <v>289</v>
      </c>
      <c r="B30" s="51" t="s">
        <v>198</v>
      </c>
      <c r="C30" s="47">
        <v>75623</v>
      </c>
      <c r="D30" s="181"/>
      <c r="E30" s="181"/>
      <c r="F30" s="47">
        <v>77950.91</v>
      </c>
      <c r="G30" s="179">
        <f t="shared" si="0"/>
        <v>103.07830950901182</v>
      </c>
      <c r="H30" s="183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81"/>
      <c r="E31" s="181"/>
      <c r="F31" s="47"/>
      <c r="G31" s="179">
        <v>0</v>
      </c>
      <c r="H31" s="183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240231</v>
      </c>
      <c r="D32" s="181"/>
      <c r="E32" s="181"/>
      <c r="F32" s="47">
        <v>141837.32999999999</v>
      </c>
      <c r="G32" s="179">
        <f t="shared" si="0"/>
        <v>59.042059517714193</v>
      </c>
      <c r="H32" s="183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81"/>
      <c r="E33" s="181"/>
      <c r="F33" s="47"/>
      <c r="G33" s="179">
        <v>0</v>
      </c>
      <c r="H33" s="183"/>
      <c r="I33" s="50"/>
      <c r="J33" s="50"/>
      <c r="K33" s="50"/>
      <c r="L33" s="50"/>
      <c r="M33" s="50"/>
      <c r="N33" s="50"/>
      <c r="O33" s="50"/>
    </row>
    <row r="34" spans="1:15" x14ac:dyDescent="0.2">
      <c r="A34" s="186" t="s">
        <v>41</v>
      </c>
      <c r="B34" s="187" t="s">
        <v>42</v>
      </c>
      <c r="C34" s="183">
        <f>+C35+C42</f>
        <v>11</v>
      </c>
      <c r="D34" s="161">
        <v>400</v>
      </c>
      <c r="E34" s="161"/>
      <c r="F34" s="183">
        <f>+F35+F42</f>
        <v>29.87</v>
      </c>
      <c r="G34" s="183">
        <f>+F34/C34*100</f>
        <v>271.54545454545456</v>
      </c>
      <c r="H34" s="183">
        <f>+F34/D34*100</f>
        <v>7.4675000000000002</v>
      </c>
      <c r="I34" s="174"/>
      <c r="J34" s="174"/>
      <c r="K34" s="174"/>
      <c r="L34" s="174"/>
      <c r="M34" s="174"/>
      <c r="N34" s="174"/>
      <c r="O34" s="174"/>
    </row>
    <row r="35" spans="1:15" x14ac:dyDescent="0.2">
      <c r="A35" s="184" t="s">
        <v>43</v>
      </c>
      <c r="B35" s="185" t="s">
        <v>44</v>
      </c>
      <c r="C35" s="183">
        <f>SUM(C36:C41)</f>
        <v>11</v>
      </c>
      <c r="D35" s="181"/>
      <c r="E35" s="181"/>
      <c r="F35" s="183">
        <f>SUM(F36:F41)</f>
        <v>29.87</v>
      </c>
      <c r="G35" s="183">
        <f t="shared" si="0"/>
        <v>271.54545454545456</v>
      </c>
      <c r="H35" s="183"/>
      <c r="I35" s="174"/>
      <c r="J35" s="174"/>
      <c r="K35" s="174"/>
      <c r="L35" s="174"/>
      <c r="M35" s="174"/>
      <c r="N35" s="174"/>
      <c r="O35" s="174"/>
    </row>
    <row r="36" spans="1:15" x14ac:dyDescent="0.2">
      <c r="A36" s="53" t="s">
        <v>294</v>
      </c>
      <c r="B36" s="51" t="s">
        <v>295</v>
      </c>
      <c r="C36" s="47">
        <v>11</v>
      </c>
      <c r="D36" s="181"/>
      <c r="E36" s="181"/>
      <c r="F36" s="47">
        <v>29.87</v>
      </c>
      <c r="G36" s="179">
        <f t="shared" si="0"/>
        <v>271.54545454545456</v>
      </c>
      <c r="H36" s="183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81"/>
      <c r="E37" s="181"/>
      <c r="F37" s="47"/>
      <c r="G37" s="179">
        <v>0</v>
      </c>
      <c r="H37" s="183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181"/>
      <c r="E38" s="181"/>
      <c r="F38" s="47"/>
      <c r="G38" s="179">
        <v>0</v>
      </c>
      <c r="H38" s="183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81"/>
      <c r="E39" s="181"/>
      <c r="F39" s="47"/>
      <c r="G39" s="179">
        <v>0</v>
      </c>
      <c r="H39" s="183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81"/>
      <c r="E40" s="181"/>
      <c r="F40" s="47"/>
      <c r="G40" s="179">
        <v>0</v>
      </c>
      <c r="H40" s="183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81"/>
      <c r="E41" s="181"/>
      <c r="F41" s="47"/>
      <c r="G41" s="179">
        <v>0</v>
      </c>
      <c r="H41" s="183"/>
      <c r="I41" s="50"/>
      <c r="J41" s="50"/>
      <c r="K41" s="50"/>
      <c r="L41" s="50"/>
      <c r="M41" s="50"/>
      <c r="N41" s="50"/>
      <c r="O41" s="50"/>
    </row>
    <row r="42" spans="1:15" x14ac:dyDescent="0.2">
      <c r="A42" s="184" t="s">
        <v>304</v>
      </c>
      <c r="B42" s="185" t="s">
        <v>305</v>
      </c>
      <c r="C42" s="183">
        <f>+C43+C44</f>
        <v>0</v>
      </c>
      <c r="D42" s="181"/>
      <c r="E42" s="181"/>
      <c r="F42" s="183">
        <f>+F43+F44</f>
        <v>0</v>
      </c>
      <c r="G42" s="183">
        <v>0</v>
      </c>
      <c r="H42" s="183"/>
      <c r="I42" s="174"/>
      <c r="J42" s="174"/>
      <c r="K42" s="174"/>
      <c r="L42" s="174"/>
      <c r="M42" s="174"/>
      <c r="N42" s="174"/>
      <c r="O42" s="174"/>
    </row>
    <row r="43" spans="1:15" x14ac:dyDescent="0.2">
      <c r="A43" s="53" t="s">
        <v>306</v>
      </c>
      <c r="B43" s="51" t="s">
        <v>307</v>
      </c>
      <c r="C43" s="47"/>
      <c r="D43" s="181"/>
      <c r="E43" s="181"/>
      <c r="F43" s="47"/>
      <c r="G43" s="179">
        <v>0</v>
      </c>
      <c r="H43" s="183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81"/>
      <c r="E44" s="181"/>
      <c r="F44" s="47"/>
      <c r="G44" s="179">
        <v>0</v>
      </c>
      <c r="H44" s="183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6" t="s">
        <v>47</v>
      </c>
      <c r="B45" s="187" t="s">
        <v>48</v>
      </c>
      <c r="C45" s="183">
        <f>+C46+C48</f>
        <v>39447</v>
      </c>
      <c r="D45" s="161">
        <v>550000</v>
      </c>
      <c r="E45" s="161"/>
      <c r="F45" s="183">
        <f>+F46+F48</f>
        <v>20671.689999999999</v>
      </c>
      <c r="G45" s="183">
        <f>+F45/C45*100</f>
        <v>52.403706238750722</v>
      </c>
      <c r="H45" s="183">
        <f>+F45/D45*100</f>
        <v>3.7584890909090909</v>
      </c>
      <c r="I45" s="174"/>
      <c r="J45" s="174"/>
      <c r="K45" s="174"/>
      <c r="L45" s="174"/>
      <c r="M45" s="174"/>
      <c r="N45" s="174"/>
      <c r="O45" s="174"/>
    </row>
    <row r="46" spans="1:15" x14ac:dyDescent="0.2">
      <c r="A46" s="184" t="s">
        <v>310</v>
      </c>
      <c r="B46" s="185" t="s">
        <v>311</v>
      </c>
      <c r="C46" s="183">
        <f>+C47</f>
        <v>0</v>
      </c>
      <c r="D46" s="181"/>
      <c r="E46" s="181"/>
      <c r="F46" s="183">
        <f>+F47</f>
        <v>0</v>
      </c>
      <c r="G46" s="183">
        <v>0</v>
      </c>
      <c r="H46" s="183"/>
      <c r="I46" s="174"/>
      <c r="J46" s="174"/>
      <c r="K46" s="174"/>
      <c r="L46" s="174"/>
      <c r="M46" s="174"/>
      <c r="N46" s="174"/>
      <c r="O46" s="174"/>
    </row>
    <row r="47" spans="1:15" x14ac:dyDescent="0.2">
      <c r="A47" s="53" t="s">
        <v>312</v>
      </c>
      <c r="B47" s="51" t="s">
        <v>313</v>
      </c>
      <c r="C47" s="47"/>
      <c r="D47" s="181"/>
      <c r="E47" s="181"/>
      <c r="F47" s="47"/>
      <c r="G47" s="179">
        <v>0</v>
      </c>
      <c r="H47" s="183"/>
      <c r="I47" s="50"/>
      <c r="J47" s="50"/>
      <c r="K47" s="50"/>
      <c r="L47" s="50"/>
      <c r="M47" s="50"/>
      <c r="N47" s="50"/>
      <c r="O47" s="50"/>
    </row>
    <row r="48" spans="1:15" x14ac:dyDescent="0.2">
      <c r="A48" s="184" t="s">
        <v>49</v>
      </c>
      <c r="B48" s="185" t="s">
        <v>50</v>
      </c>
      <c r="C48" s="183">
        <f>+C49+C50</f>
        <v>39447</v>
      </c>
      <c r="D48" s="181"/>
      <c r="E48" s="181"/>
      <c r="F48" s="183">
        <f>+F49+F50</f>
        <v>20671.689999999999</v>
      </c>
      <c r="G48" s="183">
        <f t="shared" si="0"/>
        <v>52.403706238750722</v>
      </c>
      <c r="H48" s="183"/>
      <c r="I48" s="174"/>
      <c r="J48" s="174"/>
      <c r="K48" s="174"/>
      <c r="L48" s="174"/>
      <c r="M48" s="174"/>
      <c r="N48" s="174"/>
      <c r="O48" s="174"/>
    </row>
    <row r="49" spans="1:15" x14ac:dyDescent="0.2">
      <c r="A49" s="53" t="s">
        <v>314</v>
      </c>
      <c r="B49" s="51" t="s">
        <v>315</v>
      </c>
      <c r="C49" s="47"/>
      <c r="D49" s="181"/>
      <c r="E49" s="181"/>
      <c r="F49" s="47"/>
      <c r="G49" s="179">
        <v>0</v>
      </c>
      <c r="H49" s="183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39447</v>
      </c>
      <c r="D50" s="181"/>
      <c r="E50" s="181"/>
      <c r="F50" s="47">
        <v>20671.689999999999</v>
      </c>
      <c r="G50" s="179">
        <f t="shared" si="0"/>
        <v>52.403706238750722</v>
      </c>
      <c r="H50" s="183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6" t="s">
        <v>316</v>
      </c>
      <c r="B51" s="187" t="s">
        <v>317</v>
      </c>
      <c r="C51" s="183">
        <f>+C52+C55</f>
        <v>208774</v>
      </c>
      <c r="D51" s="161">
        <v>288500</v>
      </c>
      <c r="E51" s="161"/>
      <c r="F51" s="183">
        <f>+F52+F55</f>
        <v>283621.89</v>
      </c>
      <c r="G51" s="183">
        <f>+F51/C51*100</f>
        <v>135.85115483728819</v>
      </c>
      <c r="H51" s="183">
        <f>+F51/D51*100</f>
        <v>98.309147313691511</v>
      </c>
      <c r="I51" s="174"/>
      <c r="J51" s="174"/>
      <c r="K51" s="174"/>
      <c r="L51" s="174"/>
      <c r="M51" s="174"/>
      <c r="N51" s="174"/>
      <c r="O51" s="174"/>
    </row>
    <row r="52" spans="1:15" x14ac:dyDescent="0.2">
      <c r="A52" s="184" t="s">
        <v>318</v>
      </c>
      <c r="B52" s="185" t="s">
        <v>319</v>
      </c>
      <c r="C52" s="183">
        <f>+C53+C54</f>
        <v>85201</v>
      </c>
      <c r="D52" s="181"/>
      <c r="E52" s="181"/>
      <c r="F52" s="183">
        <f>+F53+F54</f>
        <v>89474.83</v>
      </c>
      <c r="G52" s="183">
        <f t="shared" si="0"/>
        <v>105.01617351909016</v>
      </c>
      <c r="H52" s="183"/>
      <c r="I52" s="174"/>
      <c r="J52" s="174"/>
      <c r="K52" s="174"/>
      <c r="L52" s="174"/>
      <c r="M52" s="174"/>
      <c r="N52" s="174"/>
      <c r="O52" s="174"/>
    </row>
    <row r="53" spans="1:15" x14ac:dyDescent="0.2">
      <c r="A53" s="53" t="s">
        <v>320</v>
      </c>
      <c r="B53" s="51" t="s">
        <v>321</v>
      </c>
      <c r="C53" s="47">
        <v>831</v>
      </c>
      <c r="D53" s="181"/>
      <c r="E53" s="181"/>
      <c r="F53" s="47">
        <v>4391.53</v>
      </c>
      <c r="G53" s="179">
        <f t="shared" si="0"/>
        <v>528.46329723225028</v>
      </c>
      <c r="H53" s="183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84370</v>
      </c>
      <c r="D54" s="181"/>
      <c r="E54" s="181"/>
      <c r="F54" s="47">
        <v>85083.3</v>
      </c>
      <c r="G54" s="179">
        <f t="shared" si="0"/>
        <v>100.84544269290032</v>
      </c>
      <c r="H54" s="183"/>
      <c r="I54" s="50"/>
      <c r="J54" s="50"/>
      <c r="K54" s="50"/>
      <c r="L54" s="50"/>
      <c r="M54" s="50"/>
      <c r="N54" s="50"/>
      <c r="O54" s="50"/>
    </row>
    <row r="55" spans="1:15" x14ac:dyDescent="0.2">
      <c r="A55" s="184" t="s">
        <v>324</v>
      </c>
      <c r="B55" s="185" t="s">
        <v>325</v>
      </c>
      <c r="C55" s="183">
        <f>+C56+C57</f>
        <v>123573</v>
      </c>
      <c r="D55" s="181"/>
      <c r="E55" s="181"/>
      <c r="F55" s="183">
        <f>+F56+F57</f>
        <v>194147.06</v>
      </c>
      <c r="G55" s="183">
        <f t="shared" si="0"/>
        <v>157.11122979938983</v>
      </c>
      <c r="H55" s="183"/>
      <c r="I55" s="174"/>
      <c r="J55" s="174"/>
      <c r="K55" s="174"/>
      <c r="L55" s="174"/>
      <c r="M55" s="174"/>
      <c r="N55" s="174"/>
      <c r="O55" s="174"/>
    </row>
    <row r="56" spans="1:15" x14ac:dyDescent="0.2">
      <c r="A56" s="53" t="s">
        <v>326</v>
      </c>
      <c r="B56" s="51" t="s">
        <v>212</v>
      </c>
      <c r="C56" s="47">
        <v>123573</v>
      </c>
      <c r="D56" s="181"/>
      <c r="E56" s="181"/>
      <c r="F56" s="47">
        <v>194147.06</v>
      </c>
      <c r="G56" s="179">
        <f t="shared" si="0"/>
        <v>157.11122979938983</v>
      </c>
      <c r="H56" s="183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81"/>
      <c r="E57" s="181"/>
      <c r="F57" s="47"/>
      <c r="G57" s="179">
        <v>0</v>
      </c>
      <c r="H57" s="183"/>
      <c r="I57" s="50"/>
      <c r="J57" s="50"/>
      <c r="K57" s="50"/>
      <c r="L57" s="50"/>
      <c r="M57" s="50"/>
      <c r="N57" s="50"/>
      <c r="O57" s="50"/>
    </row>
    <row r="58" spans="1:15" x14ac:dyDescent="0.2">
      <c r="A58" s="186">
        <v>67</v>
      </c>
      <c r="B58" s="187" t="s">
        <v>550</v>
      </c>
      <c r="C58" s="183">
        <f>+C59+C63</f>
        <v>2731093</v>
      </c>
      <c r="D58" s="161">
        <v>5517126</v>
      </c>
      <c r="E58" s="161"/>
      <c r="F58" s="183">
        <f>+F59+F63</f>
        <v>3287758.67</v>
      </c>
      <c r="G58" s="183">
        <f>+F58/C58*100</f>
        <v>120.38252340729517</v>
      </c>
      <c r="H58" s="183">
        <f>+F58/D58*100</f>
        <v>59.591872108775476</v>
      </c>
      <c r="I58" s="174"/>
      <c r="J58" s="174"/>
      <c r="K58" s="174"/>
      <c r="L58" s="174"/>
      <c r="M58" s="174"/>
      <c r="N58" s="174"/>
      <c r="O58" s="174"/>
    </row>
    <row r="59" spans="1:15" x14ac:dyDescent="0.2">
      <c r="A59" s="184">
        <v>671</v>
      </c>
      <c r="B59" s="185" t="s">
        <v>550</v>
      </c>
      <c r="C59" s="183">
        <f>+C60+C61+C62</f>
        <v>2731093</v>
      </c>
      <c r="D59" s="181"/>
      <c r="E59" s="181"/>
      <c r="F59" s="183">
        <f>+F60+F61+F62</f>
        <v>3287758.67</v>
      </c>
      <c r="G59" s="183">
        <f t="shared" si="0"/>
        <v>120.38252340729517</v>
      </c>
      <c r="H59" s="183"/>
      <c r="I59" s="174"/>
      <c r="J59" s="174"/>
      <c r="K59" s="174"/>
      <c r="L59" s="174"/>
      <c r="M59" s="174"/>
      <c r="N59" s="174"/>
      <c r="O59" s="174"/>
    </row>
    <row r="60" spans="1:15" x14ac:dyDescent="0.2">
      <c r="A60" s="176">
        <v>6711</v>
      </c>
      <c r="B60" s="175" t="s">
        <v>551</v>
      </c>
      <c r="C60" s="179">
        <v>2731093</v>
      </c>
      <c r="D60" s="181"/>
      <c r="E60" s="181"/>
      <c r="F60" s="179">
        <v>3287758.67</v>
      </c>
      <c r="G60" s="179">
        <f t="shared" si="0"/>
        <v>120.38252340729517</v>
      </c>
      <c r="H60" s="183"/>
      <c r="I60" s="174"/>
      <c r="J60" s="174"/>
      <c r="K60" s="174"/>
      <c r="L60" s="174"/>
      <c r="M60" s="174"/>
      <c r="N60" s="174"/>
      <c r="O60" s="174"/>
    </row>
    <row r="61" spans="1:15" x14ac:dyDescent="0.2">
      <c r="A61" s="176">
        <v>6712</v>
      </c>
      <c r="B61" s="175" t="s">
        <v>551</v>
      </c>
      <c r="C61" s="179"/>
      <c r="D61" s="181"/>
      <c r="E61" s="181"/>
      <c r="F61" s="179"/>
      <c r="G61" s="179">
        <v>0</v>
      </c>
      <c r="H61" s="183"/>
      <c r="I61" s="174"/>
      <c r="J61" s="174"/>
      <c r="K61" s="174"/>
      <c r="L61" s="174"/>
      <c r="M61" s="174"/>
      <c r="N61" s="174"/>
      <c r="O61" s="174"/>
    </row>
    <row r="62" spans="1:15" x14ac:dyDescent="0.2">
      <c r="A62" s="176">
        <v>6714</v>
      </c>
      <c r="B62" s="175" t="s">
        <v>552</v>
      </c>
      <c r="C62" s="179"/>
      <c r="D62" s="181"/>
      <c r="E62" s="181"/>
      <c r="F62" s="179"/>
      <c r="G62" s="179">
        <v>0</v>
      </c>
      <c r="H62" s="183"/>
      <c r="I62" s="174"/>
      <c r="J62" s="174"/>
      <c r="K62" s="174"/>
      <c r="L62" s="174"/>
      <c r="M62" s="174"/>
      <c r="N62" s="174"/>
      <c r="O62" s="174"/>
    </row>
    <row r="63" spans="1:15" x14ac:dyDescent="0.2">
      <c r="A63" s="184">
        <v>673</v>
      </c>
      <c r="B63" s="185" t="s">
        <v>560</v>
      </c>
      <c r="C63" s="183">
        <f>+C64</f>
        <v>0</v>
      </c>
      <c r="D63" s="181"/>
      <c r="E63" s="181"/>
      <c r="F63" s="183">
        <f>+F64</f>
        <v>0</v>
      </c>
      <c r="G63" s="183">
        <v>0</v>
      </c>
      <c r="H63" s="183"/>
      <c r="I63" s="174"/>
      <c r="J63" s="174"/>
      <c r="K63" s="174"/>
      <c r="L63" s="174"/>
      <c r="M63" s="174"/>
      <c r="N63" s="174"/>
      <c r="O63" s="174"/>
    </row>
    <row r="64" spans="1:15" x14ac:dyDescent="0.2">
      <c r="A64" s="176">
        <v>6731</v>
      </c>
      <c r="B64" s="175" t="s">
        <v>560</v>
      </c>
      <c r="C64" s="179"/>
      <c r="D64" s="181"/>
      <c r="E64" s="181"/>
      <c r="F64" s="179"/>
      <c r="G64" s="179">
        <v>0</v>
      </c>
      <c r="H64" s="183"/>
      <c r="I64" s="174"/>
      <c r="J64" s="174"/>
      <c r="K64" s="174"/>
      <c r="L64" s="174"/>
      <c r="M64" s="174"/>
      <c r="N64" s="174"/>
      <c r="O64" s="174"/>
    </row>
    <row r="65" spans="1:15" x14ac:dyDescent="0.2">
      <c r="A65" s="186" t="s">
        <v>328</v>
      </c>
      <c r="B65" s="187" t="s">
        <v>329</v>
      </c>
      <c r="C65" s="183">
        <f>+C66+C68</f>
        <v>0</v>
      </c>
      <c r="D65" s="161"/>
      <c r="E65" s="161"/>
      <c r="F65" s="183">
        <f>+F66+F68</f>
        <v>0</v>
      </c>
      <c r="G65" s="183">
        <v>0</v>
      </c>
      <c r="H65" s="183"/>
      <c r="I65" s="174"/>
      <c r="J65" s="174"/>
      <c r="K65" s="174"/>
      <c r="L65" s="174"/>
      <c r="M65" s="174"/>
      <c r="N65" s="174"/>
      <c r="O65" s="174"/>
    </row>
    <row r="66" spans="1:15" x14ac:dyDescent="0.2">
      <c r="A66" s="184" t="s">
        <v>330</v>
      </c>
      <c r="B66" s="185" t="s">
        <v>331</v>
      </c>
      <c r="C66" s="183">
        <f>+C67</f>
        <v>0</v>
      </c>
      <c r="D66" s="181"/>
      <c r="E66" s="181"/>
      <c r="F66" s="183">
        <f>+F67</f>
        <v>0</v>
      </c>
      <c r="G66" s="183">
        <v>0</v>
      </c>
      <c r="H66" s="183"/>
      <c r="I66" s="174"/>
      <c r="J66" s="174"/>
      <c r="K66" s="174"/>
      <c r="L66" s="174"/>
      <c r="M66" s="174"/>
      <c r="N66" s="174"/>
      <c r="O66" s="174"/>
    </row>
    <row r="67" spans="1:15" x14ac:dyDescent="0.2">
      <c r="A67" s="53" t="s">
        <v>332</v>
      </c>
      <c r="B67" s="51" t="s">
        <v>333</v>
      </c>
      <c r="C67" s="47"/>
      <c r="D67" s="181"/>
      <c r="E67" s="181"/>
      <c r="F67" s="47"/>
      <c r="G67" s="179">
        <v>0</v>
      </c>
      <c r="H67" s="183"/>
      <c r="I67" s="50"/>
      <c r="J67" s="50"/>
      <c r="K67" s="50"/>
      <c r="L67" s="50"/>
      <c r="M67" s="50"/>
      <c r="N67" s="50"/>
      <c r="O67" s="50"/>
    </row>
    <row r="68" spans="1:15" x14ac:dyDescent="0.2">
      <c r="A68" s="184" t="s">
        <v>334</v>
      </c>
      <c r="B68" s="185" t="s">
        <v>335</v>
      </c>
      <c r="C68" s="183">
        <f>+C69</f>
        <v>0</v>
      </c>
      <c r="D68" s="181"/>
      <c r="E68" s="181"/>
      <c r="F68" s="183">
        <f>+F69</f>
        <v>0</v>
      </c>
      <c r="G68" s="183">
        <v>0</v>
      </c>
      <c r="H68" s="183"/>
      <c r="I68" s="174"/>
      <c r="J68" s="174"/>
      <c r="K68" s="174"/>
      <c r="L68" s="174"/>
      <c r="M68" s="174"/>
      <c r="N68" s="174"/>
      <c r="O68" s="174"/>
    </row>
    <row r="69" spans="1:15" x14ac:dyDescent="0.2">
      <c r="A69" s="53" t="s">
        <v>336</v>
      </c>
      <c r="B69" s="51" t="s">
        <v>335</v>
      </c>
      <c r="C69" s="47"/>
      <c r="D69" s="181"/>
      <c r="E69" s="181"/>
      <c r="F69" s="47"/>
      <c r="G69" s="179">
        <v>0</v>
      </c>
      <c r="H69" s="183"/>
      <c r="I69" s="50"/>
      <c r="J69" s="50"/>
      <c r="K69" s="50"/>
      <c r="L69" s="50"/>
      <c r="M69" s="50"/>
      <c r="N69" s="50"/>
      <c r="O69" s="50"/>
    </row>
    <row r="70" spans="1:15" x14ac:dyDescent="0.2">
      <c r="A70" s="198" t="s">
        <v>337</v>
      </c>
      <c r="B70" s="199" t="s">
        <v>338</v>
      </c>
      <c r="C70" s="200">
        <f>+C71+C76</f>
        <v>60</v>
      </c>
      <c r="D70" s="201">
        <f>+D71+D76</f>
        <v>270</v>
      </c>
      <c r="E70" s="201">
        <f>+E71+E76</f>
        <v>0</v>
      </c>
      <c r="F70" s="200">
        <f>+F71+F76</f>
        <v>81.599999999999994</v>
      </c>
      <c r="G70" s="202">
        <f>+F70/C70*100</f>
        <v>136</v>
      </c>
      <c r="H70" s="202">
        <f>+F70/D70*100</f>
        <v>30.222222222222221</v>
      </c>
      <c r="I70" s="171"/>
      <c r="J70" s="171"/>
      <c r="K70" s="171"/>
      <c r="L70" s="171"/>
      <c r="M70" s="171"/>
      <c r="N70" s="171"/>
      <c r="O70" s="171"/>
    </row>
    <row r="71" spans="1:15" x14ac:dyDescent="0.2">
      <c r="A71" s="186" t="s">
        <v>339</v>
      </c>
      <c r="B71" s="187" t="s">
        <v>340</v>
      </c>
      <c r="C71" s="183">
        <f>+C72+C74</f>
        <v>0</v>
      </c>
      <c r="D71" s="161"/>
      <c r="E71" s="161"/>
      <c r="F71" s="183">
        <f>+F72+F74</f>
        <v>0</v>
      </c>
      <c r="G71" s="183">
        <v>0</v>
      </c>
      <c r="H71" s="183"/>
      <c r="I71" s="174"/>
      <c r="J71" s="174"/>
      <c r="K71" s="174"/>
      <c r="L71" s="174"/>
      <c r="M71" s="174"/>
      <c r="N71" s="174"/>
      <c r="O71" s="174"/>
    </row>
    <row r="72" spans="1:15" x14ac:dyDescent="0.2">
      <c r="A72" s="184" t="s">
        <v>341</v>
      </c>
      <c r="B72" s="185" t="s">
        <v>342</v>
      </c>
      <c r="C72" s="183">
        <f>+C73</f>
        <v>0</v>
      </c>
      <c r="D72" s="181"/>
      <c r="E72" s="181"/>
      <c r="F72" s="183">
        <f>+F73</f>
        <v>0</v>
      </c>
      <c r="G72" s="183">
        <v>0</v>
      </c>
      <c r="H72" s="183"/>
      <c r="I72" s="174"/>
      <c r="J72" s="174"/>
      <c r="K72" s="174"/>
      <c r="L72" s="174"/>
      <c r="M72" s="174"/>
      <c r="N72" s="174"/>
      <c r="O72" s="174"/>
    </row>
    <row r="73" spans="1:15" x14ac:dyDescent="0.2">
      <c r="A73" s="53" t="s">
        <v>343</v>
      </c>
      <c r="B73" s="51" t="s">
        <v>344</v>
      </c>
      <c r="C73" s="47"/>
      <c r="D73" s="181"/>
      <c r="E73" s="181"/>
      <c r="F73" s="47"/>
      <c r="G73" s="179">
        <v>0</v>
      </c>
      <c r="H73" s="183"/>
      <c r="I73" s="50"/>
      <c r="J73" s="50"/>
      <c r="K73" s="50"/>
      <c r="L73" s="50"/>
      <c r="M73" s="50"/>
      <c r="N73" s="50"/>
      <c r="O73" s="50"/>
    </row>
    <row r="74" spans="1:15" x14ac:dyDescent="0.2">
      <c r="A74" s="184" t="s">
        <v>345</v>
      </c>
      <c r="B74" s="185" t="s">
        <v>346</v>
      </c>
      <c r="C74" s="183">
        <f>+C75</f>
        <v>0</v>
      </c>
      <c r="D74" s="181"/>
      <c r="E74" s="181"/>
      <c r="F74" s="183">
        <f>+F75</f>
        <v>0</v>
      </c>
      <c r="G74" s="183">
        <v>0</v>
      </c>
      <c r="H74" s="183"/>
      <c r="I74" s="174"/>
      <c r="J74" s="174"/>
      <c r="K74" s="174"/>
      <c r="L74" s="174"/>
      <c r="M74" s="174"/>
      <c r="N74" s="174"/>
      <c r="O74" s="174"/>
    </row>
    <row r="75" spans="1:15" x14ac:dyDescent="0.2">
      <c r="A75" s="53" t="s">
        <v>347</v>
      </c>
      <c r="B75" s="51" t="s">
        <v>348</v>
      </c>
      <c r="C75" s="47"/>
      <c r="D75" s="181"/>
      <c r="E75" s="181"/>
      <c r="F75" s="47"/>
      <c r="G75" s="179">
        <v>0</v>
      </c>
      <c r="H75" s="183"/>
      <c r="I75" s="50"/>
      <c r="J75" s="50"/>
      <c r="K75" s="50"/>
      <c r="L75" s="50"/>
      <c r="M75" s="50"/>
      <c r="N75" s="50"/>
      <c r="O75" s="50"/>
    </row>
    <row r="76" spans="1:15" x14ac:dyDescent="0.2">
      <c r="A76" s="186" t="s">
        <v>349</v>
      </c>
      <c r="B76" s="187" t="s">
        <v>350</v>
      </c>
      <c r="C76" s="183">
        <f>+C77+C80+C84+C87</f>
        <v>60</v>
      </c>
      <c r="D76" s="48">
        <v>270</v>
      </c>
      <c r="E76" s="48"/>
      <c r="F76" s="183">
        <f>+F77+F80+F84+F87</f>
        <v>81.599999999999994</v>
      </c>
      <c r="G76" s="183">
        <f>+F76/C76*100</f>
        <v>136</v>
      </c>
      <c r="H76" s="183">
        <f>+F76/D76*100</f>
        <v>30.222222222222221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4" t="s">
        <v>351</v>
      </c>
      <c r="B77" s="185" t="s">
        <v>352</v>
      </c>
      <c r="C77" s="183">
        <f>+C78+C79</f>
        <v>60</v>
      </c>
      <c r="D77" s="181"/>
      <c r="E77" s="181"/>
      <c r="F77" s="183">
        <f>+F78+F79</f>
        <v>0</v>
      </c>
      <c r="G77" s="183">
        <f t="shared" ref="G77" si="1">+F77/C77*100</f>
        <v>0</v>
      </c>
      <c r="H77" s="183"/>
      <c r="I77" s="174"/>
      <c r="J77" s="174"/>
      <c r="K77" s="174"/>
      <c r="L77" s="174"/>
      <c r="M77" s="174"/>
      <c r="N77" s="174"/>
      <c r="O77" s="174"/>
    </row>
    <row r="78" spans="1:15" x14ac:dyDescent="0.2">
      <c r="A78" s="53" t="s">
        <v>353</v>
      </c>
      <c r="B78" s="51" t="s">
        <v>354</v>
      </c>
      <c r="C78" s="47">
        <v>60</v>
      </c>
      <c r="D78" s="181"/>
      <c r="E78" s="181"/>
      <c r="F78" s="47"/>
      <c r="G78" s="179">
        <f>+F78/C78*100</f>
        <v>0</v>
      </c>
      <c r="H78" s="183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81"/>
      <c r="E79" s="181"/>
      <c r="F79" s="47"/>
      <c r="G79" s="179">
        <v>0</v>
      </c>
      <c r="H79" s="183"/>
      <c r="I79" s="50"/>
      <c r="J79" s="50"/>
      <c r="K79" s="50"/>
      <c r="L79" s="50"/>
      <c r="M79" s="50"/>
      <c r="N79" s="50"/>
      <c r="O79" s="50"/>
    </row>
    <row r="80" spans="1:15" x14ac:dyDescent="0.2">
      <c r="A80" s="184" t="s">
        <v>356</v>
      </c>
      <c r="B80" s="185" t="s">
        <v>357</v>
      </c>
      <c r="C80" s="183">
        <f>+C81+C82+C83</f>
        <v>0</v>
      </c>
      <c r="D80" s="181"/>
      <c r="E80" s="181"/>
      <c r="F80" s="183">
        <f>+F81+F82+F83</f>
        <v>81.599999999999994</v>
      </c>
      <c r="G80" s="179">
        <v>81</v>
      </c>
      <c r="H80" s="183"/>
      <c r="I80" s="174"/>
      <c r="J80" s="174"/>
      <c r="K80" s="174"/>
      <c r="L80" s="174"/>
      <c r="M80" s="174"/>
      <c r="N80" s="174"/>
      <c r="O80" s="174"/>
    </row>
    <row r="81" spans="1:15" x14ac:dyDescent="0.2">
      <c r="A81" s="53" t="s">
        <v>358</v>
      </c>
      <c r="B81" s="51" t="s">
        <v>242</v>
      </c>
      <c r="C81" s="47">
        <v>0</v>
      </c>
      <c r="D81" s="181"/>
      <c r="E81" s="181"/>
      <c r="F81" s="47">
        <v>81.599999999999994</v>
      </c>
      <c r="G81" s="179">
        <v>81</v>
      </c>
      <c r="H81" s="183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81"/>
      <c r="E82" s="181"/>
      <c r="F82" s="47"/>
      <c r="G82" s="179">
        <v>0</v>
      </c>
      <c r="H82" s="183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81"/>
      <c r="E83" s="181"/>
      <c r="F83" s="47"/>
      <c r="G83" s="179">
        <v>0</v>
      </c>
      <c r="H83" s="183"/>
      <c r="I83" s="50"/>
      <c r="J83" s="50"/>
      <c r="K83" s="50"/>
      <c r="L83" s="50"/>
      <c r="M83" s="50"/>
      <c r="N83" s="50"/>
      <c r="O83" s="50"/>
    </row>
    <row r="84" spans="1:15" x14ac:dyDescent="0.2">
      <c r="A84" s="184" t="s">
        <v>363</v>
      </c>
      <c r="B84" s="185" t="s">
        <v>364</v>
      </c>
      <c r="C84" s="183">
        <f>+C85+C86</f>
        <v>0</v>
      </c>
      <c r="D84" s="181"/>
      <c r="E84" s="181"/>
      <c r="F84" s="183">
        <f>+F85+F86</f>
        <v>0</v>
      </c>
      <c r="G84" s="183">
        <v>0</v>
      </c>
      <c r="H84" s="183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81"/>
      <c r="E85" s="181"/>
      <c r="F85" s="47"/>
      <c r="G85" s="179">
        <v>0</v>
      </c>
      <c r="H85" s="183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81"/>
      <c r="E86" s="181"/>
      <c r="F86" s="47"/>
      <c r="G86" s="179">
        <v>0</v>
      </c>
      <c r="H86" s="183"/>
      <c r="I86" s="50"/>
      <c r="J86" s="50"/>
      <c r="K86" s="50"/>
      <c r="L86" s="50"/>
      <c r="M86" s="50"/>
      <c r="N86" s="50"/>
      <c r="O86" s="50"/>
    </row>
    <row r="87" spans="1:15" x14ac:dyDescent="0.2">
      <c r="A87" s="184" t="s">
        <v>369</v>
      </c>
      <c r="B87" s="185" t="s">
        <v>370</v>
      </c>
      <c r="C87" s="183">
        <f>+C88</f>
        <v>0</v>
      </c>
      <c r="D87" s="181"/>
      <c r="E87" s="181"/>
      <c r="F87" s="183">
        <f>+F88</f>
        <v>0</v>
      </c>
      <c r="G87" s="183">
        <v>0</v>
      </c>
      <c r="H87" s="183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81"/>
      <c r="E88" s="181"/>
      <c r="F88" s="47"/>
      <c r="G88" s="179">
        <v>0</v>
      </c>
      <c r="H88" s="183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42" activePane="bottomRight" state="frozen"/>
      <selection pane="topRight" activeCell="C1" sqref="C1"/>
      <selection pane="bottomLeft" activeCell="A10" sqref="A10"/>
      <selection pane="bottomRight" activeCell="G157" sqref="G15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8"/>
      <c r="J1" s="38"/>
      <c r="K1" s="38"/>
      <c r="L1" s="169"/>
      <c r="M1" s="169"/>
      <c r="N1" s="169"/>
      <c r="O1" s="169"/>
    </row>
    <row r="2" spans="1:15" ht="18" hidden="1" x14ac:dyDescent="0.2">
      <c r="A2" s="172"/>
      <c r="B2" s="172"/>
      <c r="C2" s="172"/>
      <c r="D2" s="172"/>
      <c r="E2" s="172"/>
      <c r="F2" s="172"/>
      <c r="G2" s="172"/>
      <c r="H2" s="182"/>
      <c r="I2" s="173"/>
      <c r="J2" s="173"/>
      <c r="K2" s="173"/>
      <c r="L2" s="169"/>
      <c r="M2" s="169"/>
      <c r="N2" s="169"/>
      <c r="O2" s="169"/>
    </row>
    <row r="3" spans="1:15" ht="15.75" hidden="1" customHeight="1" x14ac:dyDescent="0.2">
      <c r="A3" s="300" t="s">
        <v>23</v>
      </c>
      <c r="B3" s="300"/>
      <c r="C3" s="300"/>
      <c r="D3" s="300"/>
      <c r="E3" s="300"/>
      <c r="F3" s="300"/>
      <c r="G3" s="300"/>
      <c r="H3" s="300"/>
      <c r="I3" s="38"/>
      <c r="J3" s="38"/>
      <c r="K3" s="38"/>
      <c r="L3" s="169"/>
      <c r="M3" s="169"/>
      <c r="N3" s="169"/>
      <c r="O3" s="169"/>
    </row>
    <row r="4" spans="1:15" ht="18" hidden="1" x14ac:dyDescent="0.2">
      <c r="A4" s="172"/>
      <c r="B4" s="172"/>
      <c r="C4" s="172"/>
      <c r="D4" s="172"/>
      <c r="E4" s="172"/>
      <c r="F4" s="172"/>
      <c r="G4" s="172"/>
      <c r="H4" s="182"/>
      <c r="I4" s="173"/>
      <c r="J4" s="173"/>
      <c r="K4" s="173"/>
      <c r="L4" s="169"/>
      <c r="M4" s="169"/>
      <c r="N4" s="169"/>
      <c r="O4" s="169"/>
    </row>
    <row r="5" spans="1:15" ht="15.75" hidden="1" customHeight="1" x14ac:dyDescent="0.2">
      <c r="A5" s="300" t="s">
        <v>24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169"/>
      <c r="M5" s="169"/>
      <c r="N5" s="169"/>
      <c r="O5" s="169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2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99" t="s">
        <v>3</v>
      </c>
      <c r="B7" s="299"/>
      <c r="C7" s="167" t="s">
        <v>577</v>
      </c>
      <c r="D7" s="167" t="s">
        <v>578</v>
      </c>
      <c r="E7" s="167" t="s">
        <v>579</v>
      </c>
      <c r="F7" s="167" t="s">
        <v>580</v>
      </c>
      <c r="G7" s="70" t="s">
        <v>260</v>
      </c>
      <c r="H7" s="16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98">
        <v>1</v>
      </c>
      <c r="B8" s="298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4"/>
      <c r="B9" s="205" t="s">
        <v>80</v>
      </c>
      <c r="C9" s="197">
        <f>+C10+C113</f>
        <v>3250701</v>
      </c>
      <c r="D9" s="197">
        <f>+D10+D113</f>
        <v>7005943</v>
      </c>
      <c r="E9" s="197">
        <f>+E10+E113</f>
        <v>0</v>
      </c>
      <c r="F9" s="197">
        <f>+F10+F113</f>
        <v>3589206.3600000003</v>
      </c>
      <c r="G9" s="197">
        <f t="shared" ref="G9:G63" si="0">+F9/C9*100</f>
        <v>110.41330346900563</v>
      </c>
      <c r="H9" s="197">
        <f>+F9/D9*100</f>
        <v>51.230881552990091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8" t="s">
        <v>81</v>
      </c>
      <c r="B10" s="199" t="s">
        <v>82</v>
      </c>
      <c r="C10" s="200">
        <f>+C11++C23+C56+C65+C73+C90+C98</f>
        <v>3108602</v>
      </c>
      <c r="D10" s="201">
        <f>+D11++D23+D56+D65+D73+D90+D98</f>
        <v>6446373</v>
      </c>
      <c r="E10" s="201">
        <f>+E11++E23+E56+E65+E73+E90+E98</f>
        <v>0</v>
      </c>
      <c r="F10" s="200">
        <f>+F11++F23+F56+F65+F73+F90+F98</f>
        <v>3562689.4000000004</v>
      </c>
      <c r="G10" s="200">
        <f>+F10/C10*100</f>
        <v>114.607447334847</v>
      </c>
      <c r="H10" s="200">
        <f>+F10/D10*100</f>
        <v>55.26657238108934</v>
      </c>
      <c r="I10" s="171"/>
      <c r="J10" s="171"/>
      <c r="K10" s="171"/>
      <c r="L10" s="171"/>
      <c r="M10" s="171"/>
      <c r="N10" s="171"/>
      <c r="O10" s="171"/>
    </row>
    <row r="11" spans="1:15" x14ac:dyDescent="0.2">
      <c r="A11" s="186" t="s">
        <v>83</v>
      </c>
      <c r="B11" s="187" t="s">
        <v>84</v>
      </c>
      <c r="C11" s="183">
        <f>+C12+C17+C19</f>
        <v>2476810</v>
      </c>
      <c r="D11" s="161">
        <v>5403353</v>
      </c>
      <c r="E11" s="161"/>
      <c r="F11" s="183">
        <f>+F12+F17+F19</f>
        <v>2921468.79</v>
      </c>
      <c r="G11" s="183">
        <f t="shared" si="0"/>
        <v>117.95288253842644</v>
      </c>
      <c r="H11" s="183">
        <f>+F11/D11*100</f>
        <v>54.067701851054338</v>
      </c>
      <c r="I11" s="174"/>
      <c r="J11" s="174"/>
      <c r="K11" s="174"/>
      <c r="L11" s="174"/>
      <c r="M11" s="174"/>
      <c r="N11" s="174"/>
      <c r="O11" s="174"/>
    </row>
    <row r="12" spans="1:15" x14ac:dyDescent="0.2">
      <c r="A12" s="184" t="s">
        <v>85</v>
      </c>
      <c r="B12" s="185" t="s">
        <v>86</v>
      </c>
      <c r="C12" s="183">
        <f>SUM(C13:C16)</f>
        <v>2006433</v>
      </c>
      <c r="D12" s="181"/>
      <c r="E12" s="181"/>
      <c r="F12" s="183">
        <f>SUM(F13:F16)</f>
        <v>2405486.7199999997</v>
      </c>
      <c r="G12" s="183">
        <f t="shared" si="0"/>
        <v>119.88871395157474</v>
      </c>
      <c r="H12" s="183"/>
      <c r="I12" s="174"/>
      <c r="J12" s="174"/>
      <c r="K12" s="174"/>
      <c r="L12" s="174"/>
      <c r="M12" s="174"/>
      <c r="N12" s="174"/>
      <c r="O12" s="174"/>
    </row>
    <row r="13" spans="1:15" x14ac:dyDescent="0.2">
      <c r="A13" s="69" t="s">
        <v>87</v>
      </c>
      <c r="B13" s="67" t="s">
        <v>88</v>
      </c>
      <c r="C13" s="64">
        <v>2005373</v>
      </c>
      <c r="D13" s="180"/>
      <c r="E13" s="180"/>
      <c r="F13" s="179">
        <v>2404448.92</v>
      </c>
      <c r="G13" s="179">
        <f t="shared" si="0"/>
        <v>119.90033375337157</v>
      </c>
      <c r="H13" s="183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80"/>
      <c r="E14" s="180"/>
      <c r="F14" s="179"/>
      <c r="G14" s="179">
        <v>0</v>
      </c>
      <c r="H14" s="183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80"/>
      <c r="E15" s="180"/>
      <c r="F15" s="179"/>
      <c r="G15" s="179">
        <v>0</v>
      </c>
      <c r="H15" s="183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1060</v>
      </c>
      <c r="D16" s="180"/>
      <c r="E16" s="180"/>
      <c r="F16" s="179">
        <v>1037.8</v>
      </c>
      <c r="G16" s="179">
        <f t="shared" si="0"/>
        <v>97.905660377358487</v>
      </c>
      <c r="H16" s="183"/>
      <c r="I16" s="65"/>
      <c r="J16" s="65"/>
      <c r="K16" s="65"/>
      <c r="L16" s="65"/>
      <c r="M16" s="66"/>
      <c r="N16" s="66"/>
      <c r="O16" s="66"/>
    </row>
    <row r="17" spans="1:15" x14ac:dyDescent="0.2">
      <c r="A17" s="184" t="s">
        <v>91</v>
      </c>
      <c r="B17" s="185" t="s">
        <v>92</v>
      </c>
      <c r="C17" s="183">
        <f>+C18</f>
        <v>143452</v>
      </c>
      <c r="D17" s="181"/>
      <c r="E17" s="181"/>
      <c r="F17" s="183">
        <f>+F18</f>
        <v>124399.43</v>
      </c>
      <c r="G17" s="183">
        <f t="shared" si="0"/>
        <v>86.718505144577975</v>
      </c>
      <c r="H17" s="183"/>
      <c r="I17" s="174"/>
      <c r="J17" s="174"/>
      <c r="K17" s="174"/>
      <c r="L17" s="174"/>
      <c r="M17" s="174"/>
      <c r="N17" s="174"/>
      <c r="O17" s="174"/>
    </row>
    <row r="18" spans="1:15" x14ac:dyDescent="0.2">
      <c r="A18" s="69" t="s">
        <v>93</v>
      </c>
      <c r="B18" s="67" t="s">
        <v>92</v>
      </c>
      <c r="C18" s="64">
        <v>143452</v>
      </c>
      <c r="D18" s="180"/>
      <c r="E18" s="180"/>
      <c r="F18" s="179">
        <v>124399.43</v>
      </c>
      <c r="G18" s="179">
        <f t="shared" si="0"/>
        <v>86.718505144577975</v>
      </c>
      <c r="H18" s="183"/>
      <c r="I18" s="65"/>
      <c r="J18" s="65"/>
      <c r="K18" s="65"/>
      <c r="L18" s="65"/>
      <c r="M18" s="66"/>
      <c r="N18" s="66"/>
      <c r="O18" s="66"/>
    </row>
    <row r="19" spans="1:15" x14ac:dyDescent="0.2">
      <c r="A19" s="184" t="s">
        <v>94</v>
      </c>
      <c r="B19" s="185" t="s">
        <v>95</v>
      </c>
      <c r="C19" s="183">
        <f>SUM(C20:C22)</f>
        <v>326925</v>
      </c>
      <c r="D19" s="181"/>
      <c r="E19" s="181"/>
      <c r="F19" s="183">
        <f>SUM(F20:F22)</f>
        <v>391582.64</v>
      </c>
      <c r="G19" s="183">
        <f t="shared" si="0"/>
        <v>119.77751472050164</v>
      </c>
      <c r="H19" s="183"/>
      <c r="I19" s="174"/>
      <c r="J19" s="174"/>
      <c r="K19" s="174"/>
      <c r="L19" s="174"/>
      <c r="M19" s="174"/>
      <c r="N19" s="174"/>
      <c r="O19" s="174"/>
    </row>
    <row r="20" spans="1:15" x14ac:dyDescent="0.2">
      <c r="A20" s="69" t="s">
        <v>377</v>
      </c>
      <c r="B20" s="67" t="s">
        <v>378</v>
      </c>
      <c r="C20" s="64"/>
      <c r="D20" s="180"/>
      <c r="E20" s="180"/>
      <c r="F20" s="179"/>
      <c r="G20" s="179">
        <v>0</v>
      </c>
      <c r="H20" s="183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326885</v>
      </c>
      <c r="D21" s="180"/>
      <c r="E21" s="180"/>
      <c r="F21" s="179">
        <v>391582.64</v>
      </c>
      <c r="G21" s="179">
        <f t="shared" si="0"/>
        <v>119.79217155880508</v>
      </c>
      <c r="H21" s="183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40</v>
      </c>
      <c r="D22" s="180"/>
      <c r="E22" s="180"/>
      <c r="F22" s="179"/>
      <c r="G22" s="179">
        <f t="shared" si="0"/>
        <v>0</v>
      </c>
      <c r="H22" s="183"/>
      <c r="I22" s="65"/>
      <c r="J22" s="65"/>
      <c r="K22" s="65"/>
      <c r="L22" s="65"/>
      <c r="M22" s="66"/>
      <c r="N22" s="66"/>
      <c r="O22" s="66"/>
    </row>
    <row r="23" spans="1:15" x14ac:dyDescent="0.2">
      <c r="A23" s="186" t="s">
        <v>98</v>
      </c>
      <c r="B23" s="187" t="s">
        <v>99</v>
      </c>
      <c r="C23" s="183">
        <f>+C24+C29+C36+C46+C48</f>
        <v>608879</v>
      </c>
      <c r="D23" s="161">
        <v>995830</v>
      </c>
      <c r="E23" s="161"/>
      <c r="F23" s="183">
        <f>+F24+F29+F36+F46+F48</f>
        <v>597828.49</v>
      </c>
      <c r="G23" s="183">
        <f t="shared" si="0"/>
        <v>98.185105743505687</v>
      </c>
      <c r="H23" s="183">
        <f>+F23/D23*100</f>
        <v>60.033187391422224</v>
      </c>
      <c r="I23" s="174"/>
      <c r="J23" s="174"/>
      <c r="K23" s="174"/>
      <c r="L23" s="174"/>
      <c r="M23" s="174"/>
      <c r="N23" s="174"/>
      <c r="O23" s="174"/>
    </row>
    <row r="24" spans="1:15" x14ac:dyDescent="0.2">
      <c r="A24" s="184" t="s">
        <v>100</v>
      </c>
      <c r="B24" s="185" t="s">
        <v>101</v>
      </c>
      <c r="C24" s="183">
        <f>SUM(C25:C28)</f>
        <v>171342</v>
      </c>
      <c r="D24" s="181"/>
      <c r="E24" s="181"/>
      <c r="F24" s="183">
        <f>SUM(F25:F28)</f>
        <v>146646.41</v>
      </c>
      <c r="G24" s="183">
        <f t="shared" si="0"/>
        <v>85.586960581760465</v>
      </c>
      <c r="H24" s="183"/>
      <c r="I24" s="174"/>
      <c r="J24" s="174"/>
      <c r="K24" s="174"/>
      <c r="L24" s="174"/>
      <c r="M24" s="174"/>
      <c r="N24" s="174"/>
      <c r="O24" s="174"/>
    </row>
    <row r="25" spans="1:15" x14ac:dyDescent="0.2">
      <c r="A25" s="69" t="s">
        <v>102</v>
      </c>
      <c r="B25" s="67" t="s">
        <v>103</v>
      </c>
      <c r="C25" s="64">
        <v>104700</v>
      </c>
      <c r="D25" s="180"/>
      <c r="E25" s="180"/>
      <c r="F25" s="179">
        <v>86862.27</v>
      </c>
      <c r="G25" s="179">
        <f t="shared" si="0"/>
        <v>82.963008595988541</v>
      </c>
      <c r="H25" s="183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44350</v>
      </c>
      <c r="D26" s="180"/>
      <c r="E26" s="180"/>
      <c r="F26" s="179">
        <v>46538.64</v>
      </c>
      <c r="G26" s="179">
        <f t="shared" si="0"/>
        <v>104.93492671927847</v>
      </c>
      <c r="H26" s="183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22292</v>
      </c>
      <c r="D27" s="180"/>
      <c r="E27" s="180"/>
      <c r="F27" s="179">
        <v>13245.5</v>
      </c>
      <c r="G27" s="179">
        <f t="shared" si="0"/>
        <v>59.4181769244572</v>
      </c>
      <c r="H27" s="183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80"/>
      <c r="E28" s="180"/>
      <c r="F28" s="179"/>
      <c r="G28" s="179">
        <v>0</v>
      </c>
      <c r="H28" s="183"/>
      <c r="I28" s="66"/>
      <c r="J28" s="66"/>
      <c r="K28" s="66"/>
      <c r="L28" s="66"/>
      <c r="M28" s="66"/>
      <c r="N28" s="66"/>
      <c r="O28" s="66"/>
    </row>
    <row r="29" spans="1:15" x14ac:dyDescent="0.2">
      <c r="A29" s="184" t="s">
        <v>110</v>
      </c>
      <c r="B29" s="185" t="s">
        <v>111</v>
      </c>
      <c r="C29" s="183">
        <f>SUM(C30:C35)</f>
        <v>128135</v>
      </c>
      <c r="D29" s="181"/>
      <c r="E29" s="181"/>
      <c r="F29" s="183">
        <f>SUM(F30:F35)</f>
        <v>105457.32999999999</v>
      </c>
      <c r="G29" s="183">
        <f t="shared" si="0"/>
        <v>82.301736449838046</v>
      </c>
      <c r="H29" s="183"/>
      <c r="I29" s="174"/>
      <c r="J29" s="174"/>
      <c r="K29" s="174"/>
      <c r="L29" s="174"/>
      <c r="M29" s="174"/>
      <c r="N29" s="174"/>
      <c r="O29" s="174"/>
    </row>
    <row r="30" spans="1:15" x14ac:dyDescent="0.2">
      <c r="A30" s="69" t="s">
        <v>112</v>
      </c>
      <c r="B30" s="67" t="s">
        <v>113</v>
      </c>
      <c r="C30" s="64">
        <v>51719</v>
      </c>
      <c r="D30" s="180"/>
      <c r="E30" s="180"/>
      <c r="F30" s="179">
        <v>30617.119999999999</v>
      </c>
      <c r="G30" s="179">
        <f t="shared" si="0"/>
        <v>59.198979098590456</v>
      </c>
      <c r="H30" s="183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80"/>
      <c r="E31" s="180"/>
      <c r="F31" s="179">
        <v>46.7</v>
      </c>
      <c r="G31" s="179">
        <v>0</v>
      </c>
      <c r="H31" s="183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47783</v>
      </c>
      <c r="D32" s="180"/>
      <c r="E32" s="180"/>
      <c r="F32" s="179">
        <v>55899.17</v>
      </c>
      <c r="G32" s="179">
        <f t="shared" si="0"/>
        <v>116.98547600611096</v>
      </c>
      <c r="H32" s="183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22826</v>
      </c>
      <c r="D33" s="180"/>
      <c r="E33" s="180"/>
      <c r="F33" s="179">
        <v>12798.77</v>
      </c>
      <c r="G33" s="179">
        <f t="shared" si="0"/>
        <v>56.071015508630509</v>
      </c>
      <c r="H33" s="183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3037</v>
      </c>
      <c r="D34" s="180"/>
      <c r="E34" s="180"/>
      <c r="F34" s="179">
        <v>1744.17</v>
      </c>
      <c r="G34" s="179">
        <f t="shared" si="0"/>
        <v>57.430688179124132</v>
      </c>
      <c r="H34" s="183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2770</v>
      </c>
      <c r="D35" s="180"/>
      <c r="E35" s="180"/>
      <c r="F35" s="179">
        <v>4351.3999999999996</v>
      </c>
      <c r="G35" s="179">
        <f t="shared" si="0"/>
        <v>157.09025270758121</v>
      </c>
      <c r="H35" s="183"/>
      <c r="I35" s="66"/>
      <c r="J35" s="66"/>
      <c r="K35" s="66"/>
      <c r="L35" s="66"/>
      <c r="M35" s="66"/>
      <c r="N35" s="66"/>
      <c r="O35" s="66"/>
    </row>
    <row r="36" spans="1:15" x14ac:dyDescent="0.2">
      <c r="A36" s="184" t="s">
        <v>122</v>
      </c>
      <c r="B36" s="185" t="s">
        <v>123</v>
      </c>
      <c r="C36" s="183">
        <f>SUM(C37:C45)</f>
        <v>268831</v>
      </c>
      <c r="D36" s="181"/>
      <c r="E36" s="181"/>
      <c r="F36" s="183">
        <f>SUM(F37:F45)</f>
        <v>290856.86</v>
      </c>
      <c r="G36" s="183">
        <f t="shared" si="0"/>
        <v>108.19319944500447</v>
      </c>
      <c r="H36" s="183"/>
      <c r="I36" s="174"/>
      <c r="J36" s="174"/>
      <c r="K36" s="174"/>
      <c r="L36" s="174"/>
      <c r="M36" s="174"/>
      <c r="N36" s="174"/>
      <c r="O36" s="174"/>
    </row>
    <row r="37" spans="1:15" x14ac:dyDescent="0.2">
      <c r="A37" s="69" t="s">
        <v>124</v>
      </c>
      <c r="B37" s="67" t="s">
        <v>125</v>
      </c>
      <c r="C37" s="64">
        <v>18690</v>
      </c>
      <c r="D37" s="180"/>
      <c r="E37" s="180"/>
      <c r="F37" s="179">
        <v>29071.200000000001</v>
      </c>
      <c r="G37" s="179">
        <f t="shared" si="0"/>
        <v>155.54414125200643</v>
      </c>
      <c r="H37" s="183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14196</v>
      </c>
      <c r="D38" s="180"/>
      <c r="E38" s="180"/>
      <c r="F38" s="179">
        <v>9026.17</v>
      </c>
      <c r="G38" s="179">
        <f t="shared" si="0"/>
        <v>63.582488024795715</v>
      </c>
      <c r="H38" s="183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31445</v>
      </c>
      <c r="D39" s="180"/>
      <c r="E39" s="180"/>
      <c r="F39" s="179">
        <v>21740.45</v>
      </c>
      <c r="G39" s="179">
        <f t="shared" si="0"/>
        <v>69.138018762919387</v>
      </c>
      <c r="H39" s="183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13454</v>
      </c>
      <c r="D40" s="180"/>
      <c r="E40" s="180"/>
      <c r="F40" s="179">
        <v>15189.8</v>
      </c>
      <c r="G40" s="179">
        <f t="shared" si="0"/>
        <v>112.90173925969971</v>
      </c>
      <c r="H40" s="183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17416</v>
      </c>
      <c r="D41" s="180"/>
      <c r="E41" s="180"/>
      <c r="F41" s="179">
        <v>18961.71</v>
      </c>
      <c r="G41" s="179">
        <f t="shared" si="0"/>
        <v>108.87522967386312</v>
      </c>
      <c r="H41" s="183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47</v>
      </c>
      <c r="D42" s="180"/>
      <c r="E42" s="180"/>
      <c r="F42" s="179">
        <v>6257.29</v>
      </c>
      <c r="G42" s="179">
        <f t="shared" si="0"/>
        <v>13313.382978723404</v>
      </c>
      <c r="H42" s="183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121138</v>
      </c>
      <c r="D43" s="180"/>
      <c r="E43" s="180"/>
      <c r="F43" s="179">
        <v>126509.53</v>
      </c>
      <c r="G43" s="179">
        <f t="shared" si="0"/>
        <v>104.43422377784015</v>
      </c>
      <c r="H43" s="183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6961</v>
      </c>
      <c r="D44" s="180"/>
      <c r="E44" s="180"/>
      <c r="F44" s="179">
        <v>9564.18</v>
      </c>
      <c r="G44" s="179">
        <f t="shared" si="0"/>
        <v>137.396638414021</v>
      </c>
      <c r="H44" s="183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45484</v>
      </c>
      <c r="D45" s="180"/>
      <c r="E45" s="180"/>
      <c r="F45" s="179">
        <v>54536.53</v>
      </c>
      <c r="G45" s="179">
        <f t="shared" si="0"/>
        <v>119.90266907044236</v>
      </c>
      <c r="H45" s="183"/>
      <c r="I45" s="66"/>
      <c r="J45" s="66"/>
      <c r="K45" s="66"/>
      <c r="L45" s="66"/>
      <c r="M45" s="66"/>
      <c r="N45" s="66"/>
      <c r="O45" s="66"/>
    </row>
    <row r="46" spans="1:15" x14ac:dyDescent="0.2">
      <c r="A46" s="184" t="s">
        <v>142</v>
      </c>
      <c r="B46" s="185" t="s">
        <v>143</v>
      </c>
      <c r="C46" s="183">
        <f>+C47</f>
        <v>7924</v>
      </c>
      <c r="D46" s="181"/>
      <c r="E46" s="181"/>
      <c r="F46" s="183">
        <f>+F47</f>
        <v>13057.78</v>
      </c>
      <c r="G46" s="183">
        <f t="shared" si="0"/>
        <v>164.78773346794549</v>
      </c>
      <c r="H46" s="183"/>
      <c r="I46" s="174"/>
      <c r="J46" s="174"/>
      <c r="K46" s="174"/>
      <c r="L46" s="174"/>
      <c r="M46" s="174"/>
      <c r="N46" s="174"/>
      <c r="O46" s="174"/>
    </row>
    <row r="47" spans="1:15" x14ac:dyDescent="0.2">
      <c r="A47" s="69" t="s">
        <v>144</v>
      </c>
      <c r="B47" s="67" t="s">
        <v>143</v>
      </c>
      <c r="C47" s="64">
        <v>7924</v>
      </c>
      <c r="D47" s="180"/>
      <c r="E47" s="180"/>
      <c r="F47" s="179">
        <v>13057.78</v>
      </c>
      <c r="G47" s="179">
        <f t="shared" si="0"/>
        <v>164.78773346794549</v>
      </c>
      <c r="H47" s="183"/>
      <c r="I47" s="66"/>
      <c r="J47" s="66"/>
      <c r="K47" s="66"/>
      <c r="L47" s="66"/>
      <c r="M47" s="66"/>
      <c r="N47" s="66"/>
      <c r="O47" s="66"/>
    </row>
    <row r="48" spans="1:15" x14ac:dyDescent="0.2">
      <c r="A48" s="184" t="s">
        <v>145</v>
      </c>
      <c r="B48" s="185" t="s">
        <v>146</v>
      </c>
      <c r="C48" s="183">
        <f>SUM(C49:C55)</f>
        <v>32647</v>
      </c>
      <c r="D48" s="181"/>
      <c r="E48" s="181"/>
      <c r="F48" s="183">
        <f>SUM(F49:F55)</f>
        <v>41810.11</v>
      </c>
      <c r="G48" s="183">
        <f t="shared" si="0"/>
        <v>128.06723435537722</v>
      </c>
      <c r="H48" s="183"/>
      <c r="I48" s="174"/>
      <c r="J48" s="174"/>
      <c r="K48" s="174"/>
      <c r="L48" s="174"/>
      <c r="M48" s="174"/>
      <c r="N48" s="174"/>
      <c r="O48" s="174"/>
    </row>
    <row r="49" spans="1:15" ht="25.5" x14ac:dyDescent="0.2">
      <c r="A49" s="69" t="s">
        <v>147</v>
      </c>
      <c r="B49" s="67" t="s">
        <v>148</v>
      </c>
      <c r="C49" s="64"/>
      <c r="D49" s="180"/>
      <c r="E49" s="180"/>
      <c r="F49" s="179"/>
      <c r="G49" s="179">
        <v>0</v>
      </c>
      <c r="H49" s="183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9425</v>
      </c>
      <c r="D50" s="180"/>
      <c r="E50" s="180"/>
      <c r="F50" s="179">
        <v>5548.59</v>
      </c>
      <c r="G50" s="179">
        <f t="shared" si="0"/>
        <v>58.87098143236075</v>
      </c>
      <c r="H50" s="183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14188</v>
      </c>
      <c r="D51" s="180"/>
      <c r="E51" s="180"/>
      <c r="F51" s="179">
        <v>19813.96</v>
      </c>
      <c r="G51" s="179">
        <f t="shared" si="0"/>
        <v>139.65294615167747</v>
      </c>
      <c r="H51" s="183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3166</v>
      </c>
      <c r="D52" s="180"/>
      <c r="E52" s="180"/>
      <c r="F52" s="179">
        <v>3099.89</v>
      </c>
      <c r="G52" s="179">
        <f t="shared" si="0"/>
        <v>97.911876184459885</v>
      </c>
      <c r="H52" s="183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3809</v>
      </c>
      <c r="D53" s="180"/>
      <c r="E53" s="180"/>
      <c r="F53" s="179">
        <v>4438.9799999999996</v>
      </c>
      <c r="G53" s="179">
        <f t="shared" si="0"/>
        <v>116.53924914675767</v>
      </c>
      <c r="H53" s="183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1245</v>
      </c>
      <c r="D54" s="180"/>
      <c r="E54" s="180"/>
      <c r="F54" s="179"/>
      <c r="G54" s="179">
        <f t="shared" si="0"/>
        <v>0</v>
      </c>
      <c r="H54" s="183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814</v>
      </c>
      <c r="D55" s="180"/>
      <c r="E55" s="180"/>
      <c r="F55" s="179">
        <v>8908.69</v>
      </c>
      <c r="G55" s="179">
        <f t="shared" si="0"/>
        <v>1094.433660933661</v>
      </c>
      <c r="H55" s="183"/>
      <c r="I55" s="66"/>
      <c r="J55" s="66"/>
      <c r="K55" s="66"/>
      <c r="L55" s="66"/>
      <c r="M55" s="66"/>
      <c r="N55" s="66"/>
      <c r="O55" s="66"/>
    </row>
    <row r="56" spans="1:15" x14ac:dyDescent="0.2">
      <c r="A56" s="186" t="s">
        <v>160</v>
      </c>
      <c r="B56" s="187" t="s">
        <v>161</v>
      </c>
      <c r="C56" s="183">
        <f>+C57+C60</f>
        <v>4233</v>
      </c>
      <c r="D56" s="161">
        <v>5790</v>
      </c>
      <c r="E56" s="161"/>
      <c r="F56" s="183">
        <f>+F57+F60</f>
        <v>3226.42</v>
      </c>
      <c r="G56" s="183">
        <f t="shared" si="0"/>
        <v>76.220647295062605</v>
      </c>
      <c r="H56" s="183">
        <f>+F56/D56*100</f>
        <v>55.724006908462862</v>
      </c>
      <c r="I56" s="174"/>
      <c r="J56" s="174"/>
      <c r="K56" s="174"/>
      <c r="L56" s="174"/>
      <c r="M56" s="174"/>
      <c r="N56" s="174"/>
      <c r="O56" s="174"/>
    </row>
    <row r="57" spans="1:15" x14ac:dyDescent="0.2">
      <c r="A57" s="184" t="s">
        <v>383</v>
      </c>
      <c r="B57" s="185" t="s">
        <v>384</v>
      </c>
      <c r="C57" s="183">
        <f>+C58+C59</f>
        <v>0</v>
      </c>
      <c r="D57" s="181"/>
      <c r="E57" s="181"/>
      <c r="F57" s="183">
        <f>+F58+F59</f>
        <v>0</v>
      </c>
      <c r="G57" s="183">
        <v>0</v>
      </c>
      <c r="H57" s="183"/>
      <c r="I57" s="174"/>
      <c r="J57" s="174"/>
      <c r="K57" s="174"/>
      <c r="L57" s="174"/>
      <c r="M57" s="174"/>
      <c r="N57" s="174"/>
      <c r="O57" s="174"/>
    </row>
    <row r="58" spans="1:15" ht="25.5" x14ac:dyDescent="0.2">
      <c r="A58" s="69" t="s">
        <v>385</v>
      </c>
      <c r="B58" s="67" t="s">
        <v>386</v>
      </c>
      <c r="C58" s="64"/>
      <c r="D58" s="180"/>
      <c r="E58" s="180"/>
      <c r="F58" s="179"/>
      <c r="G58" s="179">
        <v>0</v>
      </c>
      <c r="H58" s="183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80"/>
      <c r="E59" s="180"/>
      <c r="F59" s="179"/>
      <c r="G59" s="179">
        <v>0</v>
      </c>
      <c r="H59" s="183"/>
      <c r="I59" s="66"/>
      <c r="J59" s="66"/>
      <c r="K59" s="66"/>
      <c r="L59" s="66"/>
      <c r="M59" s="66"/>
      <c r="N59" s="66"/>
      <c r="O59" s="66"/>
    </row>
    <row r="60" spans="1:15" x14ac:dyDescent="0.2">
      <c r="A60" s="184" t="s">
        <v>162</v>
      </c>
      <c r="B60" s="185" t="s">
        <v>163</v>
      </c>
      <c r="C60" s="183">
        <f>SUM(C61:C64)</f>
        <v>4233</v>
      </c>
      <c r="D60" s="181"/>
      <c r="E60" s="181"/>
      <c r="F60" s="183">
        <f>SUM(F61:F64)</f>
        <v>3226.42</v>
      </c>
      <c r="G60" s="183">
        <f t="shared" si="0"/>
        <v>76.220647295062605</v>
      </c>
      <c r="H60" s="183"/>
      <c r="I60" s="174"/>
      <c r="J60" s="174"/>
      <c r="K60" s="174"/>
      <c r="L60" s="174"/>
      <c r="M60" s="174"/>
      <c r="N60" s="174"/>
      <c r="O60" s="174"/>
    </row>
    <row r="61" spans="1:15" x14ac:dyDescent="0.2">
      <c r="A61" s="69" t="s">
        <v>164</v>
      </c>
      <c r="B61" s="67" t="s">
        <v>165</v>
      </c>
      <c r="C61" s="64">
        <v>3103</v>
      </c>
      <c r="D61" s="180"/>
      <c r="E61" s="180"/>
      <c r="F61" s="179">
        <v>3167.14</v>
      </c>
      <c r="G61" s="179">
        <f t="shared" si="0"/>
        <v>102.06703190460844</v>
      </c>
      <c r="H61" s="183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112</v>
      </c>
      <c r="D62" s="180"/>
      <c r="E62" s="180"/>
      <c r="F62" s="179">
        <v>59.02</v>
      </c>
      <c r="G62" s="179">
        <f t="shared" si="0"/>
        <v>52.696428571428577</v>
      </c>
      <c r="H62" s="183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1018</v>
      </c>
      <c r="D63" s="180"/>
      <c r="E63" s="180"/>
      <c r="F63" s="179">
        <v>0.26</v>
      </c>
      <c r="G63" s="179">
        <f t="shared" si="0"/>
        <v>2.5540275049115914E-2</v>
      </c>
      <c r="H63" s="183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80"/>
      <c r="E64" s="180"/>
      <c r="F64" s="179"/>
      <c r="G64" s="179">
        <v>0</v>
      </c>
      <c r="H64" s="183"/>
      <c r="I64" s="66"/>
      <c r="J64" s="66"/>
      <c r="K64" s="66"/>
      <c r="L64" s="66"/>
      <c r="M64" s="66"/>
      <c r="N64" s="66"/>
      <c r="O64" s="66"/>
    </row>
    <row r="65" spans="1:15" x14ac:dyDescent="0.2">
      <c r="A65" s="186" t="s">
        <v>166</v>
      </c>
      <c r="B65" s="187" t="s">
        <v>167</v>
      </c>
      <c r="C65" s="183">
        <f>+C66+C68+C71</f>
        <v>0</v>
      </c>
      <c r="D65" s="161"/>
      <c r="E65" s="161"/>
      <c r="F65" s="183">
        <f>+F66+F68+F71</f>
        <v>23765.7</v>
      </c>
      <c r="G65" s="183">
        <v>0</v>
      </c>
      <c r="H65" s="183">
        <v>0</v>
      </c>
      <c r="I65" s="174"/>
      <c r="J65" s="174"/>
      <c r="K65" s="174"/>
      <c r="L65" s="174"/>
      <c r="M65" s="174"/>
      <c r="N65" s="174"/>
      <c r="O65" s="174"/>
    </row>
    <row r="66" spans="1:15" x14ac:dyDescent="0.2">
      <c r="A66" s="184" t="s">
        <v>395</v>
      </c>
      <c r="B66" s="185" t="s">
        <v>396</v>
      </c>
      <c r="C66" s="183">
        <f>+C67</f>
        <v>0</v>
      </c>
      <c r="D66" s="181"/>
      <c r="E66" s="181"/>
      <c r="F66" s="183">
        <f>+F67</f>
        <v>0</v>
      </c>
      <c r="G66" s="183">
        <v>0</v>
      </c>
      <c r="H66" s="183"/>
      <c r="I66" s="174"/>
      <c r="J66" s="174"/>
      <c r="K66" s="174"/>
      <c r="L66" s="174"/>
      <c r="M66" s="174"/>
      <c r="N66" s="174"/>
      <c r="O66" s="174"/>
    </row>
    <row r="67" spans="1:15" ht="25.5" x14ac:dyDescent="0.2">
      <c r="A67" s="69" t="s">
        <v>397</v>
      </c>
      <c r="B67" s="67" t="s">
        <v>398</v>
      </c>
      <c r="C67" s="64"/>
      <c r="D67" s="180"/>
      <c r="E67" s="180"/>
      <c r="F67" s="179"/>
      <c r="G67" s="178">
        <v>0</v>
      </c>
      <c r="H67" s="183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4" t="s">
        <v>168</v>
      </c>
      <c r="B68" s="185" t="s">
        <v>169</v>
      </c>
      <c r="C68" s="183">
        <f>+C69+C70</f>
        <v>0</v>
      </c>
      <c r="D68" s="181"/>
      <c r="E68" s="181"/>
      <c r="F68" s="183">
        <f>+F69+F70</f>
        <v>0</v>
      </c>
      <c r="G68" s="183">
        <v>0</v>
      </c>
      <c r="H68" s="183"/>
      <c r="I68" s="174"/>
      <c r="J68" s="174"/>
      <c r="K68" s="174"/>
      <c r="L68" s="174"/>
      <c r="M68" s="174"/>
      <c r="N68" s="174"/>
      <c r="O68" s="174"/>
    </row>
    <row r="69" spans="1:15" ht="25.5" x14ac:dyDescent="0.2">
      <c r="A69" s="69" t="s">
        <v>399</v>
      </c>
      <c r="B69" s="67" t="s">
        <v>400</v>
      </c>
      <c r="C69" s="64"/>
      <c r="D69" s="180"/>
      <c r="E69" s="180"/>
      <c r="F69" s="179"/>
      <c r="G69" s="178">
        <v>0</v>
      </c>
      <c r="H69" s="183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80"/>
      <c r="E70" s="180"/>
      <c r="F70" s="179"/>
      <c r="G70" s="179">
        <v>0</v>
      </c>
      <c r="H70" s="183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4" t="s">
        <v>172</v>
      </c>
      <c r="B71" s="185" t="s">
        <v>173</v>
      </c>
      <c r="C71" s="183">
        <f>+C72</f>
        <v>0</v>
      </c>
      <c r="D71" s="181"/>
      <c r="E71" s="181"/>
      <c r="F71" s="183">
        <f>+F72</f>
        <v>23765.7</v>
      </c>
      <c r="G71" s="183">
        <v>0</v>
      </c>
      <c r="H71" s="183"/>
      <c r="I71" s="174"/>
      <c r="J71" s="174"/>
      <c r="K71" s="174"/>
      <c r="L71" s="174"/>
      <c r="M71" s="174"/>
      <c r="N71" s="174"/>
      <c r="O71" s="174"/>
    </row>
    <row r="72" spans="1:15" ht="25.5" x14ac:dyDescent="0.2">
      <c r="A72" s="69" t="s">
        <v>174</v>
      </c>
      <c r="B72" s="67" t="s">
        <v>173</v>
      </c>
      <c r="C72" s="64"/>
      <c r="D72" s="180"/>
      <c r="E72" s="180"/>
      <c r="F72" s="179">
        <v>23765.7</v>
      </c>
      <c r="G72" s="179">
        <v>0</v>
      </c>
      <c r="H72" s="183"/>
      <c r="I72" s="66"/>
      <c r="J72" s="66"/>
      <c r="K72" s="66"/>
      <c r="L72" s="66"/>
      <c r="M72" s="66"/>
      <c r="N72" s="66"/>
      <c r="O72" s="66"/>
    </row>
    <row r="73" spans="1:15" x14ac:dyDescent="0.2">
      <c r="A73" s="186" t="s">
        <v>175</v>
      </c>
      <c r="B73" s="187" t="s">
        <v>176</v>
      </c>
      <c r="C73" s="183">
        <f>+C74+C76+C78+C80+C83+C85</f>
        <v>0</v>
      </c>
      <c r="D73" s="161"/>
      <c r="E73" s="161"/>
      <c r="F73" s="183">
        <f>+F74+F76+F78+F80+F83+F85</f>
        <v>0</v>
      </c>
      <c r="G73" s="183">
        <v>0</v>
      </c>
      <c r="H73" s="183">
        <v>0</v>
      </c>
      <c r="I73" s="174"/>
      <c r="J73" s="174"/>
      <c r="K73" s="174"/>
      <c r="L73" s="174"/>
      <c r="M73" s="174"/>
      <c r="N73" s="174"/>
      <c r="O73" s="174"/>
    </row>
    <row r="74" spans="1:15" x14ac:dyDescent="0.2">
      <c r="A74" s="184" t="s">
        <v>177</v>
      </c>
      <c r="B74" s="185" t="s">
        <v>178</v>
      </c>
      <c r="C74" s="183">
        <f>+C75</f>
        <v>0</v>
      </c>
      <c r="D74" s="181"/>
      <c r="E74" s="181"/>
      <c r="F74" s="183">
        <f>+F75</f>
        <v>0</v>
      </c>
      <c r="G74" s="183">
        <v>0</v>
      </c>
      <c r="H74" s="183"/>
      <c r="I74" s="174"/>
      <c r="J74" s="174"/>
      <c r="K74" s="174"/>
      <c r="L74" s="174"/>
      <c r="M74" s="174"/>
      <c r="N74" s="174"/>
      <c r="O74" s="174"/>
    </row>
    <row r="75" spans="1:15" x14ac:dyDescent="0.2">
      <c r="A75" s="69" t="s">
        <v>179</v>
      </c>
      <c r="B75" s="67" t="s">
        <v>180</v>
      </c>
      <c r="C75" s="178"/>
      <c r="D75" s="180"/>
      <c r="E75" s="180"/>
      <c r="F75" s="178"/>
      <c r="G75" s="179">
        <v>0</v>
      </c>
      <c r="H75" s="183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4" t="s">
        <v>401</v>
      </c>
      <c r="B76" s="185" t="s">
        <v>402</v>
      </c>
      <c r="C76" s="183">
        <f>+C77</f>
        <v>0</v>
      </c>
      <c r="D76" s="181"/>
      <c r="E76" s="181"/>
      <c r="F76" s="183">
        <f>+F77</f>
        <v>0</v>
      </c>
      <c r="G76" s="183">
        <v>0</v>
      </c>
      <c r="H76" s="183"/>
      <c r="I76" s="174"/>
      <c r="J76" s="174"/>
      <c r="K76" s="174"/>
      <c r="L76" s="174"/>
      <c r="M76" s="174"/>
      <c r="N76" s="174"/>
      <c r="O76" s="174"/>
    </row>
    <row r="77" spans="1:15" ht="25.5" x14ac:dyDescent="0.2">
      <c r="A77" s="69" t="s">
        <v>403</v>
      </c>
      <c r="B77" s="67" t="s">
        <v>404</v>
      </c>
      <c r="C77" s="178"/>
      <c r="D77" s="180"/>
      <c r="E77" s="180"/>
      <c r="F77" s="178"/>
      <c r="G77" s="179">
        <v>0</v>
      </c>
      <c r="H77" s="183"/>
      <c r="I77" s="66"/>
      <c r="J77" s="66"/>
      <c r="K77" s="66"/>
      <c r="L77" s="66"/>
      <c r="M77" s="66"/>
      <c r="N77" s="66"/>
      <c r="O77" s="66"/>
    </row>
    <row r="78" spans="1:15" x14ac:dyDescent="0.2">
      <c r="A78" s="184" t="s">
        <v>181</v>
      </c>
      <c r="B78" s="185" t="s">
        <v>182</v>
      </c>
      <c r="C78" s="183">
        <f>+C79</f>
        <v>0</v>
      </c>
      <c r="D78" s="181"/>
      <c r="E78" s="181"/>
      <c r="F78" s="183">
        <f>+F79</f>
        <v>0</v>
      </c>
      <c r="G78" s="183">
        <v>0</v>
      </c>
      <c r="H78" s="183"/>
      <c r="I78" s="174"/>
      <c r="J78" s="174"/>
      <c r="K78" s="174"/>
      <c r="L78" s="174"/>
      <c r="M78" s="174"/>
      <c r="N78" s="174"/>
      <c r="O78" s="174"/>
    </row>
    <row r="79" spans="1:15" x14ac:dyDescent="0.2">
      <c r="A79" s="69" t="s">
        <v>183</v>
      </c>
      <c r="B79" s="67" t="s">
        <v>184</v>
      </c>
      <c r="C79" s="68"/>
      <c r="D79" s="180"/>
      <c r="E79" s="180"/>
      <c r="F79" s="178"/>
      <c r="G79" s="179">
        <v>0</v>
      </c>
      <c r="H79" s="183"/>
      <c r="I79" s="66"/>
      <c r="J79" s="66"/>
      <c r="K79" s="66"/>
      <c r="L79" s="66"/>
      <c r="M79" s="66"/>
      <c r="N79" s="66"/>
      <c r="O79" s="66"/>
    </row>
    <row r="80" spans="1:15" x14ac:dyDescent="0.2">
      <c r="A80" s="184" t="s">
        <v>185</v>
      </c>
      <c r="B80" s="185" t="s">
        <v>186</v>
      </c>
      <c r="C80" s="183">
        <f>+C81+C82</f>
        <v>0</v>
      </c>
      <c r="D80" s="181"/>
      <c r="E80" s="181"/>
      <c r="F80" s="183">
        <f>+F81+F82</f>
        <v>0</v>
      </c>
      <c r="G80" s="183">
        <v>0</v>
      </c>
      <c r="H80" s="183"/>
      <c r="I80" s="174"/>
      <c r="J80" s="174"/>
      <c r="K80" s="174"/>
      <c r="L80" s="174"/>
      <c r="M80" s="174"/>
      <c r="N80" s="174"/>
      <c r="O80" s="174"/>
    </row>
    <row r="81" spans="1:15" x14ac:dyDescent="0.2">
      <c r="A81" s="69" t="s">
        <v>187</v>
      </c>
      <c r="B81" s="67" t="s">
        <v>188</v>
      </c>
      <c r="C81" s="64"/>
      <c r="D81" s="180"/>
      <c r="E81" s="180"/>
      <c r="F81" s="179"/>
      <c r="G81" s="179">
        <v>0</v>
      </c>
      <c r="H81" s="183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80"/>
      <c r="E82" s="180"/>
      <c r="F82" s="178"/>
      <c r="G82" s="179">
        <v>0</v>
      </c>
      <c r="H82" s="183"/>
      <c r="I82" s="66"/>
      <c r="J82" s="66"/>
      <c r="K82" s="66"/>
      <c r="L82" s="66"/>
      <c r="M82" s="66"/>
      <c r="N82" s="66"/>
      <c r="O82" s="66"/>
    </row>
    <row r="83" spans="1:15" x14ac:dyDescent="0.2">
      <c r="A83" s="184" t="s">
        <v>191</v>
      </c>
      <c r="B83" s="185" t="s">
        <v>192</v>
      </c>
      <c r="C83" s="183">
        <f>+C84</f>
        <v>0</v>
      </c>
      <c r="D83" s="181"/>
      <c r="E83" s="181"/>
      <c r="F83" s="183">
        <f>+F84</f>
        <v>0</v>
      </c>
      <c r="G83" s="183">
        <v>0</v>
      </c>
      <c r="H83" s="183"/>
      <c r="I83" s="174"/>
      <c r="J83" s="174"/>
      <c r="K83" s="174"/>
      <c r="L83" s="174"/>
      <c r="M83" s="174"/>
      <c r="N83" s="174"/>
      <c r="O83" s="174"/>
    </row>
    <row r="84" spans="1:15" x14ac:dyDescent="0.2">
      <c r="A84" s="69" t="s">
        <v>193</v>
      </c>
      <c r="B84" s="67" t="s">
        <v>194</v>
      </c>
      <c r="C84" s="64"/>
      <c r="D84" s="180"/>
      <c r="E84" s="180"/>
      <c r="F84" s="179"/>
      <c r="G84" s="179">
        <v>0</v>
      </c>
      <c r="H84" s="183"/>
      <c r="I84" s="66"/>
      <c r="J84" s="66"/>
      <c r="K84" s="66"/>
      <c r="L84" s="66"/>
      <c r="M84" s="66"/>
      <c r="N84" s="66"/>
      <c r="O84" s="66"/>
    </row>
    <row r="85" spans="1:15" x14ac:dyDescent="0.2">
      <c r="A85" s="184" t="s">
        <v>195</v>
      </c>
      <c r="B85" s="185" t="s">
        <v>196</v>
      </c>
      <c r="C85" s="183">
        <f>SUM(C86:C89)</f>
        <v>0</v>
      </c>
      <c r="D85" s="181"/>
      <c r="E85" s="181"/>
      <c r="F85" s="183">
        <f>SUM(F86:F89)</f>
        <v>0</v>
      </c>
      <c r="G85" s="183">
        <v>0</v>
      </c>
      <c r="H85" s="183"/>
      <c r="I85" s="174"/>
      <c r="J85" s="174"/>
      <c r="K85" s="174"/>
      <c r="L85" s="174"/>
      <c r="M85" s="174"/>
      <c r="N85" s="174"/>
      <c r="O85" s="174"/>
    </row>
    <row r="86" spans="1:15" ht="25.5" x14ac:dyDescent="0.2">
      <c r="A86" s="69" t="s">
        <v>197</v>
      </c>
      <c r="B86" s="67" t="s">
        <v>198</v>
      </c>
      <c r="C86" s="64"/>
      <c r="D86" s="180"/>
      <c r="E86" s="180"/>
      <c r="F86" s="179"/>
      <c r="G86" s="179">
        <v>0</v>
      </c>
      <c r="H86" s="183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80"/>
      <c r="E87" s="180"/>
      <c r="F87" s="179"/>
      <c r="G87" s="179">
        <v>0</v>
      </c>
      <c r="H87" s="183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81"/>
      <c r="E88" s="181"/>
      <c r="F88" s="179"/>
      <c r="G88" s="179">
        <v>0</v>
      </c>
      <c r="H88" s="183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81"/>
      <c r="E89" s="181"/>
      <c r="F89" s="179"/>
      <c r="G89" s="179">
        <v>0</v>
      </c>
      <c r="H89" s="183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6" t="s">
        <v>203</v>
      </c>
      <c r="B90" s="187" t="s">
        <v>204</v>
      </c>
      <c r="C90" s="183">
        <f>+C91+C94</f>
        <v>18680</v>
      </c>
      <c r="D90" s="161">
        <v>41400</v>
      </c>
      <c r="E90" s="161"/>
      <c r="F90" s="183">
        <f>+F91+F94</f>
        <v>16400</v>
      </c>
      <c r="G90" s="183">
        <f t="shared" ref="G90:G131" si="1">+F90/C90*100</f>
        <v>87.79443254817987</v>
      </c>
      <c r="H90" s="183">
        <f>+F90/D90*100</f>
        <v>39.613526570048307</v>
      </c>
      <c r="I90" s="174"/>
      <c r="J90" s="174"/>
      <c r="K90" s="174"/>
      <c r="L90" s="174"/>
      <c r="M90" s="174"/>
      <c r="N90" s="174"/>
      <c r="O90" s="174"/>
    </row>
    <row r="91" spans="1:15" x14ac:dyDescent="0.2">
      <c r="A91" s="184" t="s">
        <v>406</v>
      </c>
      <c r="B91" s="185" t="s">
        <v>407</v>
      </c>
      <c r="C91" s="183">
        <f>+C92+C93</f>
        <v>0</v>
      </c>
      <c r="D91" s="181"/>
      <c r="E91" s="181"/>
      <c r="F91" s="183">
        <f>+F92+F93</f>
        <v>0</v>
      </c>
      <c r="G91" s="183">
        <v>0</v>
      </c>
      <c r="H91" s="183"/>
      <c r="I91" s="174"/>
      <c r="J91" s="174"/>
      <c r="K91" s="174"/>
      <c r="L91" s="174"/>
      <c r="M91" s="174"/>
      <c r="N91" s="174"/>
      <c r="O91" s="174"/>
    </row>
    <row r="92" spans="1:15" ht="25.5" x14ac:dyDescent="0.2">
      <c r="A92" s="69" t="s">
        <v>408</v>
      </c>
      <c r="B92" s="67" t="s">
        <v>409</v>
      </c>
      <c r="C92" s="64"/>
      <c r="D92" s="181"/>
      <c r="E92" s="181"/>
      <c r="F92" s="179"/>
      <c r="G92" s="179">
        <v>0</v>
      </c>
      <c r="H92" s="183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81"/>
      <c r="E93" s="181"/>
      <c r="F93" s="179"/>
      <c r="G93" s="179">
        <v>0</v>
      </c>
      <c r="H93" s="183"/>
      <c r="I93" s="66"/>
      <c r="J93" s="66"/>
      <c r="K93" s="66"/>
      <c r="L93" s="66"/>
      <c r="M93" s="66"/>
      <c r="N93" s="66"/>
      <c r="O93" s="66"/>
    </row>
    <row r="94" spans="1:15" x14ac:dyDescent="0.2">
      <c r="A94" s="184" t="s">
        <v>205</v>
      </c>
      <c r="B94" s="185" t="s">
        <v>206</v>
      </c>
      <c r="C94" s="183">
        <f>SUM(C95:C97)</f>
        <v>18680</v>
      </c>
      <c r="D94" s="181"/>
      <c r="E94" s="181"/>
      <c r="F94" s="183">
        <f>SUM(F95:F97)</f>
        <v>16400</v>
      </c>
      <c r="G94" s="183">
        <f t="shared" si="1"/>
        <v>87.79443254817987</v>
      </c>
      <c r="H94" s="183"/>
      <c r="I94" s="174"/>
      <c r="J94" s="174"/>
      <c r="K94" s="174"/>
      <c r="L94" s="174"/>
      <c r="M94" s="174"/>
      <c r="N94" s="174"/>
      <c r="O94" s="174"/>
    </row>
    <row r="95" spans="1:15" x14ac:dyDescent="0.2">
      <c r="A95" s="69" t="s">
        <v>207</v>
      </c>
      <c r="B95" s="67" t="s">
        <v>208</v>
      </c>
      <c r="C95" s="179">
        <v>18680</v>
      </c>
      <c r="D95" s="181"/>
      <c r="E95" s="181"/>
      <c r="F95" s="179">
        <v>16400</v>
      </c>
      <c r="G95" s="179">
        <f t="shared" si="1"/>
        <v>87.79443254817987</v>
      </c>
      <c r="H95" s="183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9"/>
      <c r="D96" s="181"/>
      <c r="E96" s="181"/>
      <c r="F96" s="179"/>
      <c r="G96" s="179">
        <v>0</v>
      </c>
      <c r="H96" s="183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9"/>
      <c r="D97" s="181"/>
      <c r="E97" s="181"/>
      <c r="F97" s="179"/>
      <c r="G97" s="179">
        <v>0</v>
      </c>
      <c r="H97" s="183"/>
      <c r="I97" s="66"/>
      <c r="J97" s="66"/>
      <c r="K97" s="66"/>
      <c r="L97" s="66"/>
      <c r="M97" s="66"/>
      <c r="N97" s="66"/>
      <c r="O97" s="66"/>
    </row>
    <row r="98" spans="1:15" x14ac:dyDescent="0.2">
      <c r="A98" s="186" t="s">
        <v>209</v>
      </c>
      <c r="B98" s="187" t="s">
        <v>210</v>
      </c>
      <c r="C98" s="183">
        <f>+C99+C103+C107</f>
        <v>0</v>
      </c>
      <c r="D98" s="161"/>
      <c r="E98" s="161"/>
      <c r="F98" s="183">
        <f>+F99+F103+F107</f>
        <v>0</v>
      </c>
      <c r="G98" s="183">
        <v>0</v>
      </c>
      <c r="H98" s="183">
        <v>0</v>
      </c>
      <c r="I98" s="174"/>
      <c r="J98" s="174"/>
      <c r="K98" s="174"/>
      <c r="L98" s="174"/>
      <c r="M98" s="174"/>
      <c r="N98" s="174"/>
      <c r="O98" s="174"/>
    </row>
    <row r="99" spans="1:15" x14ac:dyDescent="0.2">
      <c r="A99" s="184" t="s">
        <v>211</v>
      </c>
      <c r="B99" s="185" t="s">
        <v>212</v>
      </c>
      <c r="C99" s="183">
        <f>SUM(C100:C102)</f>
        <v>0</v>
      </c>
      <c r="D99" s="181"/>
      <c r="E99" s="181"/>
      <c r="F99" s="183">
        <f>SUM(F100:F102)</f>
        <v>0</v>
      </c>
      <c r="G99" s="183">
        <v>0</v>
      </c>
      <c r="H99" s="183"/>
      <c r="I99" s="174"/>
      <c r="J99" s="174"/>
      <c r="K99" s="174"/>
      <c r="L99" s="174"/>
      <c r="M99" s="174"/>
      <c r="N99" s="174"/>
      <c r="O99" s="174"/>
    </row>
    <row r="100" spans="1:15" x14ac:dyDescent="0.2">
      <c r="A100" s="69" t="s">
        <v>213</v>
      </c>
      <c r="B100" s="67" t="s">
        <v>214</v>
      </c>
      <c r="C100" s="179"/>
      <c r="D100" s="181"/>
      <c r="E100" s="181"/>
      <c r="F100" s="179"/>
      <c r="G100" s="179">
        <v>0</v>
      </c>
      <c r="H100" s="183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9"/>
      <c r="D101" s="181"/>
      <c r="E101" s="181"/>
      <c r="F101" s="179"/>
      <c r="G101" s="179">
        <v>0</v>
      </c>
      <c r="H101" s="183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9"/>
      <c r="D102" s="181"/>
      <c r="E102" s="181"/>
      <c r="F102" s="179"/>
      <c r="G102" s="179">
        <v>0</v>
      </c>
      <c r="H102" s="183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4" t="s">
        <v>217</v>
      </c>
      <c r="B103" s="185" t="s">
        <v>218</v>
      </c>
      <c r="C103" s="183">
        <f>SUM(C104:C106)</f>
        <v>0</v>
      </c>
      <c r="D103" s="181"/>
      <c r="E103" s="181"/>
      <c r="F103" s="183">
        <f>SUM(F104:F106)</f>
        <v>0</v>
      </c>
      <c r="G103" s="183">
        <v>0</v>
      </c>
      <c r="H103" s="183"/>
      <c r="I103" s="174"/>
      <c r="J103" s="174"/>
      <c r="K103" s="174"/>
      <c r="L103" s="174"/>
      <c r="M103" s="174"/>
      <c r="N103" s="174"/>
      <c r="O103" s="174"/>
    </row>
    <row r="104" spans="1:15" x14ac:dyDescent="0.2">
      <c r="A104" s="69" t="s">
        <v>219</v>
      </c>
      <c r="B104" s="67" t="s">
        <v>220</v>
      </c>
      <c r="C104" s="64"/>
      <c r="D104" s="181"/>
      <c r="E104" s="181"/>
      <c r="F104" s="64"/>
      <c r="G104" s="179">
        <v>0</v>
      </c>
      <c r="H104" s="183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81"/>
      <c r="E105" s="181"/>
      <c r="F105" s="64"/>
      <c r="G105" s="179">
        <v>0</v>
      </c>
      <c r="H105" s="183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81"/>
      <c r="E106" s="181"/>
      <c r="F106" s="64"/>
      <c r="G106" s="179">
        <v>0</v>
      </c>
      <c r="H106" s="183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4" t="s">
        <v>223</v>
      </c>
      <c r="B107" s="185" t="s">
        <v>224</v>
      </c>
      <c r="C107" s="183">
        <f>SUM(C108:C112)</f>
        <v>0</v>
      </c>
      <c r="D107" s="181"/>
      <c r="E107" s="181"/>
      <c r="F107" s="183">
        <f>SUM(F108:F112)</f>
        <v>0</v>
      </c>
      <c r="G107" s="183">
        <v>0</v>
      </c>
      <c r="H107" s="183"/>
      <c r="I107" s="174"/>
      <c r="J107" s="174"/>
      <c r="K107" s="174"/>
      <c r="L107" s="174"/>
      <c r="M107" s="174"/>
      <c r="N107" s="174"/>
      <c r="O107" s="174"/>
    </row>
    <row r="108" spans="1:15" x14ac:dyDescent="0.2">
      <c r="A108" s="69" t="s">
        <v>420</v>
      </c>
      <c r="B108" s="67" t="s">
        <v>421</v>
      </c>
      <c r="C108" s="64"/>
      <c r="D108" s="181"/>
      <c r="E108" s="181"/>
      <c r="F108" s="64"/>
      <c r="G108" s="179">
        <v>0</v>
      </c>
      <c r="H108" s="183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81"/>
      <c r="E109" s="181"/>
      <c r="F109" s="64"/>
      <c r="G109" s="179">
        <v>0</v>
      </c>
      <c r="H109" s="183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81"/>
      <c r="E110" s="181"/>
      <c r="F110" s="64"/>
      <c r="G110" s="179">
        <v>0</v>
      </c>
      <c r="H110" s="183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81"/>
      <c r="E111" s="181"/>
      <c r="F111" s="64"/>
      <c r="G111" s="179">
        <v>0</v>
      </c>
      <c r="H111" s="183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81"/>
      <c r="E112" s="181"/>
      <c r="F112" s="64"/>
      <c r="G112" s="179">
        <v>0</v>
      </c>
      <c r="H112" s="183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8" t="s">
        <v>57</v>
      </c>
      <c r="B113" s="199" t="s">
        <v>227</v>
      </c>
      <c r="C113" s="200">
        <f>+C114+C121+C148+C151+C154</f>
        <v>142099</v>
      </c>
      <c r="D113" s="201">
        <f>+D114+D121+D148+D151+D154</f>
        <v>559570</v>
      </c>
      <c r="E113" s="201">
        <f>+E114+E121+E148+E151+E154</f>
        <v>0</v>
      </c>
      <c r="F113" s="200">
        <f>+F114+F121+F148+F151+F154</f>
        <v>26516.960000000003</v>
      </c>
      <c r="G113" s="200">
        <f t="shared" si="1"/>
        <v>18.660905425090959</v>
      </c>
      <c r="H113" s="200">
        <f>+F113/D113*100</f>
        <v>4.7388101577997395</v>
      </c>
      <c r="I113" s="171"/>
      <c r="J113" s="171"/>
      <c r="K113" s="171"/>
      <c r="L113" s="171"/>
      <c r="M113" s="171"/>
      <c r="N113" s="171"/>
      <c r="O113" s="171"/>
    </row>
    <row r="114" spans="1:15" x14ac:dyDescent="0.2">
      <c r="A114" s="186" t="s">
        <v>59</v>
      </c>
      <c r="B114" s="187" t="s">
        <v>228</v>
      </c>
      <c r="C114" s="183">
        <f>+C115+C117</f>
        <v>0</v>
      </c>
      <c r="D114" s="161"/>
      <c r="E114" s="161"/>
      <c r="F114" s="183">
        <f>+F115+F117</f>
        <v>5626</v>
      </c>
      <c r="G114" s="183">
        <v>0</v>
      </c>
      <c r="H114" s="183">
        <v>0</v>
      </c>
      <c r="I114" s="174"/>
      <c r="J114" s="174"/>
      <c r="K114" s="174"/>
      <c r="L114" s="174"/>
      <c r="M114" s="174"/>
      <c r="N114" s="174"/>
      <c r="O114" s="174"/>
    </row>
    <row r="115" spans="1:15" x14ac:dyDescent="0.2">
      <c r="A115" s="184" t="s">
        <v>427</v>
      </c>
      <c r="B115" s="185" t="s">
        <v>428</v>
      </c>
      <c r="C115" s="183">
        <f>+C116</f>
        <v>0</v>
      </c>
      <c r="D115" s="181"/>
      <c r="E115" s="181"/>
      <c r="F115" s="183">
        <f>+F116</f>
        <v>0</v>
      </c>
      <c r="G115" s="183">
        <v>0</v>
      </c>
      <c r="H115" s="183"/>
      <c r="I115" s="174"/>
      <c r="J115" s="174"/>
      <c r="K115" s="174"/>
      <c r="L115" s="174"/>
      <c r="M115" s="174"/>
      <c r="N115" s="174"/>
      <c r="O115" s="174"/>
    </row>
    <row r="116" spans="1:15" x14ac:dyDescent="0.2">
      <c r="A116" s="69" t="s">
        <v>429</v>
      </c>
      <c r="B116" s="67" t="s">
        <v>344</v>
      </c>
      <c r="C116" s="64"/>
      <c r="D116" s="181"/>
      <c r="E116" s="181"/>
      <c r="F116" s="179"/>
      <c r="G116" s="179">
        <v>0</v>
      </c>
      <c r="H116" s="183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4" t="s">
        <v>229</v>
      </c>
      <c r="B117" s="185" t="s">
        <v>230</v>
      </c>
      <c r="C117" s="183">
        <f>+C118+C119+C120</f>
        <v>0</v>
      </c>
      <c r="D117" s="181"/>
      <c r="E117" s="181"/>
      <c r="F117" s="183">
        <f>+F118+F119+F120</f>
        <v>5626</v>
      </c>
      <c r="G117" s="183">
        <v>0</v>
      </c>
      <c r="H117" s="183"/>
      <c r="I117" s="174"/>
      <c r="J117" s="174"/>
      <c r="K117" s="174"/>
      <c r="L117" s="174"/>
      <c r="M117" s="174"/>
      <c r="N117" s="174"/>
      <c r="O117" s="174"/>
    </row>
    <row r="118" spans="1:15" x14ac:dyDescent="0.2">
      <c r="A118" s="69" t="s">
        <v>231</v>
      </c>
      <c r="B118" s="67" t="s">
        <v>232</v>
      </c>
      <c r="C118" s="64"/>
      <c r="D118" s="181"/>
      <c r="E118" s="181"/>
      <c r="F118" s="179"/>
      <c r="G118" s="179">
        <v>0</v>
      </c>
      <c r="H118" s="183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81"/>
      <c r="E119" s="181"/>
      <c r="F119" s="179">
        <v>5626</v>
      </c>
      <c r="G119" s="179">
        <v>0</v>
      </c>
      <c r="H119" s="183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81"/>
      <c r="E120" s="181"/>
      <c r="F120" s="179"/>
      <c r="G120" s="179">
        <v>0</v>
      </c>
      <c r="H120" s="183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6" t="s">
        <v>233</v>
      </c>
      <c r="B121" s="187" t="s">
        <v>234</v>
      </c>
      <c r="C121" s="183">
        <f>+C122+C126+C134+C137+C141+C144</f>
        <v>142099</v>
      </c>
      <c r="D121" s="161">
        <v>559570</v>
      </c>
      <c r="E121" s="161"/>
      <c r="F121" s="183">
        <f>+F122+F126+F134+F137+F141+F144</f>
        <v>20890.960000000003</v>
      </c>
      <c r="G121" s="183">
        <f t="shared" si="1"/>
        <v>14.701693889471427</v>
      </c>
      <c r="H121" s="183">
        <f>+F121/D121*100</f>
        <v>3.7333952856657797</v>
      </c>
      <c r="I121" s="174"/>
      <c r="J121" s="174"/>
      <c r="K121" s="174"/>
      <c r="L121" s="174"/>
      <c r="M121" s="174"/>
      <c r="N121" s="174"/>
      <c r="O121" s="174"/>
    </row>
    <row r="122" spans="1:15" x14ac:dyDescent="0.2">
      <c r="A122" s="184" t="s">
        <v>235</v>
      </c>
      <c r="B122" s="185" t="s">
        <v>236</v>
      </c>
      <c r="C122" s="183">
        <f>SUM(C123:C125)</f>
        <v>20556</v>
      </c>
      <c r="D122" s="181"/>
      <c r="E122" s="181"/>
      <c r="F122" s="183">
        <f>SUM(F123:F125)</f>
        <v>0</v>
      </c>
      <c r="G122" s="183">
        <f t="shared" si="1"/>
        <v>0</v>
      </c>
      <c r="H122" s="183"/>
      <c r="I122" s="174"/>
      <c r="J122" s="174"/>
      <c r="K122" s="174"/>
      <c r="L122" s="174"/>
      <c r="M122" s="174"/>
      <c r="N122" s="174"/>
      <c r="O122" s="174"/>
    </row>
    <row r="123" spans="1:15" x14ac:dyDescent="0.2">
      <c r="A123" s="69" t="s">
        <v>433</v>
      </c>
      <c r="B123" s="67" t="s">
        <v>354</v>
      </c>
      <c r="C123" s="64"/>
      <c r="D123" s="181"/>
      <c r="E123" s="181"/>
      <c r="F123" s="179"/>
      <c r="G123" s="179">
        <v>0</v>
      </c>
      <c r="H123" s="183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20556</v>
      </c>
      <c r="D124" s="181"/>
      <c r="E124" s="181"/>
      <c r="F124" s="179"/>
      <c r="G124" s="179">
        <f t="shared" si="1"/>
        <v>0</v>
      </c>
      <c r="H124" s="183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81"/>
      <c r="E125" s="181"/>
      <c r="F125" s="179"/>
      <c r="G125" s="179">
        <v>0</v>
      </c>
      <c r="H125" s="183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4" t="s">
        <v>239</v>
      </c>
      <c r="B126" s="185" t="s">
        <v>240</v>
      </c>
      <c r="C126" s="183">
        <f>SUM(C127:C133)</f>
        <v>121410</v>
      </c>
      <c r="D126" s="181"/>
      <c r="E126" s="181"/>
      <c r="F126" s="183">
        <f>SUM(F127:F133)</f>
        <v>20498.310000000001</v>
      </c>
      <c r="G126" s="183">
        <f t="shared" si="1"/>
        <v>16.883543365455893</v>
      </c>
      <c r="H126" s="183"/>
      <c r="I126" s="174"/>
      <c r="J126" s="174"/>
      <c r="K126" s="174"/>
      <c r="L126" s="174"/>
      <c r="M126" s="174"/>
      <c r="N126" s="174"/>
      <c r="O126" s="174"/>
    </row>
    <row r="127" spans="1:15" x14ac:dyDescent="0.2">
      <c r="A127" s="69" t="s">
        <v>241</v>
      </c>
      <c r="B127" s="67" t="s">
        <v>242</v>
      </c>
      <c r="C127" s="64">
        <v>4742</v>
      </c>
      <c r="D127" s="181"/>
      <c r="E127" s="181"/>
      <c r="F127" s="179">
        <v>2600.42</v>
      </c>
      <c r="G127" s="179">
        <f t="shared" si="1"/>
        <v>54.838043019822855</v>
      </c>
      <c r="H127" s="183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1611</v>
      </c>
      <c r="D128" s="181"/>
      <c r="E128" s="181"/>
      <c r="F128" s="179">
        <v>4969.47</v>
      </c>
      <c r="G128" s="179">
        <f t="shared" si="1"/>
        <v>308.47113594040974</v>
      </c>
      <c r="H128" s="183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2694</v>
      </c>
      <c r="D129" s="181"/>
      <c r="E129" s="181"/>
      <c r="F129" s="179"/>
      <c r="G129" s="179">
        <f t="shared" si="1"/>
        <v>0</v>
      </c>
      <c r="H129" s="183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111500</v>
      </c>
      <c r="D130" s="181"/>
      <c r="E130" s="181"/>
      <c r="F130" s="179">
        <v>12928.42</v>
      </c>
      <c r="G130" s="179">
        <f t="shared" si="1"/>
        <v>11.594995515695066</v>
      </c>
      <c r="H130" s="183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863</v>
      </c>
      <c r="D131" s="181"/>
      <c r="E131" s="181"/>
      <c r="F131" s="179"/>
      <c r="G131" s="179">
        <f t="shared" si="1"/>
        <v>0</v>
      </c>
      <c r="H131" s="183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81"/>
      <c r="E132" s="181"/>
      <c r="F132" s="179"/>
      <c r="G132" s="179">
        <v>0</v>
      </c>
      <c r="H132" s="183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81"/>
      <c r="E133" s="181"/>
      <c r="F133" s="179"/>
      <c r="G133" s="179">
        <v>0</v>
      </c>
      <c r="H133" s="183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4" t="s">
        <v>444</v>
      </c>
      <c r="B134" s="185" t="s">
        <v>445</v>
      </c>
      <c r="C134" s="183">
        <f>+C135+C136</f>
        <v>0</v>
      </c>
      <c r="D134" s="181"/>
      <c r="E134" s="181"/>
      <c r="F134" s="183">
        <f>+F135+F136</f>
        <v>0</v>
      </c>
      <c r="G134" s="183">
        <v>0</v>
      </c>
      <c r="H134" s="183"/>
      <c r="I134" s="174"/>
      <c r="J134" s="174"/>
      <c r="K134" s="174"/>
      <c r="L134" s="174"/>
      <c r="M134" s="174"/>
      <c r="N134" s="174"/>
      <c r="O134" s="174"/>
    </row>
    <row r="135" spans="1:15" x14ac:dyDescent="0.2">
      <c r="A135" s="69" t="s">
        <v>446</v>
      </c>
      <c r="B135" s="67" t="s">
        <v>366</v>
      </c>
      <c r="C135" s="64"/>
      <c r="D135" s="181"/>
      <c r="E135" s="181"/>
      <c r="F135" s="179"/>
      <c r="G135" s="179">
        <v>0</v>
      </c>
      <c r="H135" s="183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81"/>
      <c r="E136" s="181"/>
      <c r="F136" s="179"/>
      <c r="G136" s="179">
        <v>0</v>
      </c>
      <c r="H136" s="183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4" t="s">
        <v>448</v>
      </c>
      <c r="B137" s="185" t="s">
        <v>449</v>
      </c>
      <c r="C137" s="183">
        <f>+C138+C139+C140</f>
        <v>133</v>
      </c>
      <c r="D137" s="181"/>
      <c r="E137" s="181"/>
      <c r="F137" s="183">
        <f>+F138+F139+F140</f>
        <v>392.65</v>
      </c>
      <c r="G137" s="183">
        <f t="shared" ref="G137:G138" si="2">+F137/C137*100</f>
        <v>295.22556390977439</v>
      </c>
      <c r="H137" s="183"/>
      <c r="I137" s="174"/>
      <c r="J137" s="174"/>
      <c r="K137" s="174"/>
      <c r="L137" s="174"/>
      <c r="M137" s="174"/>
      <c r="N137" s="174"/>
      <c r="O137" s="174"/>
    </row>
    <row r="138" spans="1:15" x14ac:dyDescent="0.2">
      <c r="A138" s="69" t="s">
        <v>450</v>
      </c>
      <c r="B138" s="67" t="s">
        <v>451</v>
      </c>
      <c r="C138" s="64">
        <v>133</v>
      </c>
      <c r="D138" s="181"/>
      <c r="E138" s="181"/>
      <c r="F138" s="179">
        <v>392.65</v>
      </c>
      <c r="G138" s="179">
        <f t="shared" si="2"/>
        <v>295.22556390977439</v>
      </c>
      <c r="H138" s="183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81"/>
      <c r="E139" s="181"/>
      <c r="F139" s="179"/>
      <c r="G139" s="179">
        <v>0</v>
      </c>
      <c r="H139" s="183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81"/>
      <c r="E140" s="181"/>
      <c r="F140" s="179"/>
      <c r="G140" s="179">
        <v>0</v>
      </c>
      <c r="H140" s="183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4" t="s">
        <v>456</v>
      </c>
      <c r="B141" s="185" t="s">
        <v>457</v>
      </c>
      <c r="C141" s="183">
        <f>+C142+C143</f>
        <v>0</v>
      </c>
      <c r="D141" s="181"/>
      <c r="E141" s="181"/>
      <c r="F141" s="183">
        <f>+F142+F143</f>
        <v>0</v>
      </c>
      <c r="G141" s="179">
        <v>0</v>
      </c>
      <c r="H141" s="183"/>
      <c r="I141" s="174"/>
      <c r="J141" s="174"/>
      <c r="K141" s="174"/>
      <c r="L141" s="174"/>
      <c r="M141" s="174"/>
      <c r="N141" s="174"/>
      <c r="O141" s="174"/>
    </row>
    <row r="142" spans="1:15" x14ac:dyDescent="0.2">
      <c r="A142" s="69" t="s">
        <v>458</v>
      </c>
      <c r="B142" s="67" t="s">
        <v>459</v>
      </c>
      <c r="C142" s="64"/>
      <c r="D142" s="181"/>
      <c r="E142" s="181"/>
      <c r="F142" s="64"/>
      <c r="G142" s="179">
        <v>0</v>
      </c>
      <c r="H142" s="183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81"/>
      <c r="E143" s="181"/>
      <c r="F143" s="64"/>
      <c r="G143" s="179">
        <v>0</v>
      </c>
      <c r="H143" s="183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4" t="s">
        <v>245</v>
      </c>
      <c r="B144" s="185" t="s">
        <v>246</v>
      </c>
      <c r="C144" s="183">
        <f>+C145+C146+C147</f>
        <v>0</v>
      </c>
      <c r="D144" s="181"/>
      <c r="E144" s="181"/>
      <c r="F144" s="183">
        <f>+F145+F146+F147</f>
        <v>0</v>
      </c>
      <c r="G144" s="179">
        <v>0</v>
      </c>
      <c r="H144" s="183"/>
      <c r="I144" s="174"/>
      <c r="J144" s="174"/>
      <c r="K144" s="174"/>
      <c r="L144" s="174"/>
      <c r="M144" s="174"/>
      <c r="N144" s="174"/>
      <c r="O144" s="174"/>
    </row>
    <row r="145" spans="1:15" x14ac:dyDescent="0.2">
      <c r="A145" s="69" t="s">
        <v>247</v>
      </c>
      <c r="B145" s="67" t="s">
        <v>248</v>
      </c>
      <c r="C145" s="64"/>
      <c r="D145" s="181"/>
      <c r="E145" s="181"/>
      <c r="F145" s="179"/>
      <c r="G145" s="179">
        <v>0</v>
      </c>
      <c r="H145" s="183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81"/>
      <c r="E146" s="181"/>
      <c r="F146" s="179"/>
      <c r="G146" s="179">
        <v>0</v>
      </c>
      <c r="H146" s="183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81"/>
      <c r="E147" s="181"/>
      <c r="F147" s="179"/>
      <c r="G147" s="179">
        <v>0</v>
      </c>
      <c r="H147" s="183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6" t="s">
        <v>60</v>
      </c>
      <c r="B148" s="187" t="s">
        <v>465</v>
      </c>
      <c r="C148" s="183">
        <f>+C149</f>
        <v>0</v>
      </c>
      <c r="D148" s="161"/>
      <c r="E148" s="161"/>
      <c r="F148" s="183">
        <f>+F149</f>
        <v>0</v>
      </c>
      <c r="G148" s="179">
        <v>0</v>
      </c>
      <c r="H148" s="183">
        <v>0</v>
      </c>
      <c r="I148" s="174"/>
      <c r="J148" s="174"/>
      <c r="K148" s="174"/>
      <c r="L148" s="174"/>
      <c r="M148" s="174"/>
      <c r="N148" s="174"/>
      <c r="O148" s="174"/>
    </row>
    <row r="149" spans="1:15" x14ac:dyDescent="0.2">
      <c r="A149" s="184" t="s">
        <v>466</v>
      </c>
      <c r="B149" s="185" t="s">
        <v>467</v>
      </c>
      <c r="C149" s="183">
        <f>+C150</f>
        <v>0</v>
      </c>
      <c r="D149" s="181"/>
      <c r="E149" s="181"/>
      <c r="F149" s="183">
        <f>+F150</f>
        <v>0</v>
      </c>
      <c r="G149" s="179">
        <v>0</v>
      </c>
      <c r="H149" s="183"/>
      <c r="I149" s="174"/>
      <c r="J149" s="174"/>
      <c r="K149" s="174"/>
      <c r="L149" s="174"/>
      <c r="M149" s="174"/>
      <c r="N149" s="174"/>
      <c r="O149" s="174"/>
    </row>
    <row r="150" spans="1:15" x14ac:dyDescent="0.2">
      <c r="A150" s="69" t="s">
        <v>468</v>
      </c>
      <c r="B150" s="67" t="s">
        <v>469</v>
      </c>
      <c r="C150" s="179"/>
      <c r="D150" s="181"/>
      <c r="E150" s="181"/>
      <c r="F150" s="179"/>
      <c r="G150" s="179">
        <v>0</v>
      </c>
      <c r="H150" s="183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6" t="s">
        <v>470</v>
      </c>
      <c r="B151" s="187" t="s">
        <v>471</v>
      </c>
      <c r="C151" s="183">
        <f>+C152</f>
        <v>0</v>
      </c>
      <c r="D151" s="161"/>
      <c r="E151" s="161"/>
      <c r="F151" s="183">
        <f>+F152</f>
        <v>0</v>
      </c>
      <c r="G151" s="179">
        <v>0</v>
      </c>
      <c r="H151" s="183">
        <v>0</v>
      </c>
      <c r="I151" s="174"/>
      <c r="J151" s="174"/>
      <c r="K151" s="174"/>
      <c r="L151" s="174"/>
      <c r="M151" s="174"/>
      <c r="N151" s="174"/>
      <c r="O151" s="174"/>
    </row>
    <row r="152" spans="1:15" x14ac:dyDescent="0.2">
      <c r="A152" s="184" t="s">
        <v>472</v>
      </c>
      <c r="B152" s="185" t="s">
        <v>473</v>
      </c>
      <c r="C152" s="183">
        <f>+C153</f>
        <v>0</v>
      </c>
      <c r="D152" s="181"/>
      <c r="E152" s="181"/>
      <c r="F152" s="183">
        <f>+F153</f>
        <v>0</v>
      </c>
      <c r="G152" s="179">
        <v>0</v>
      </c>
      <c r="H152" s="183"/>
      <c r="I152" s="174"/>
      <c r="J152" s="174"/>
      <c r="K152" s="174"/>
      <c r="L152" s="174"/>
      <c r="M152" s="174"/>
      <c r="N152" s="174"/>
      <c r="O152" s="174"/>
    </row>
    <row r="153" spans="1:15" x14ac:dyDescent="0.2">
      <c r="A153" s="69" t="s">
        <v>474</v>
      </c>
      <c r="B153" s="67" t="s">
        <v>475</v>
      </c>
      <c r="C153" s="64"/>
      <c r="D153" s="181"/>
      <c r="E153" s="181"/>
      <c r="F153" s="64"/>
      <c r="G153" s="179">
        <v>0</v>
      </c>
      <c r="H153" s="183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6" t="s">
        <v>249</v>
      </c>
      <c r="B154" s="187" t="s">
        <v>250</v>
      </c>
      <c r="C154" s="183">
        <f>+C155+C157+C159+C161</f>
        <v>0</v>
      </c>
      <c r="D154" s="161"/>
      <c r="E154" s="161"/>
      <c r="F154" s="183">
        <f>+F155+F157+F159+F161</f>
        <v>0</v>
      </c>
      <c r="G154" s="179">
        <v>0</v>
      </c>
      <c r="H154" s="183">
        <v>0</v>
      </c>
      <c r="I154" s="174"/>
      <c r="J154" s="174"/>
      <c r="K154" s="174"/>
      <c r="L154" s="174"/>
      <c r="M154" s="174"/>
      <c r="N154" s="174"/>
      <c r="O154" s="174"/>
    </row>
    <row r="155" spans="1:15" x14ac:dyDescent="0.2">
      <c r="A155" s="184" t="s">
        <v>251</v>
      </c>
      <c r="B155" s="185" t="s">
        <v>252</v>
      </c>
      <c r="C155" s="183">
        <f>+C156</f>
        <v>0</v>
      </c>
      <c r="D155" s="181"/>
      <c r="E155" s="181"/>
      <c r="F155" s="183">
        <f>+F156</f>
        <v>0</v>
      </c>
      <c r="G155" s="179">
        <v>0</v>
      </c>
      <c r="H155" s="183"/>
      <c r="I155" s="174"/>
      <c r="J155" s="174"/>
      <c r="K155" s="174"/>
      <c r="L155" s="174"/>
      <c r="M155" s="174"/>
      <c r="N155" s="174"/>
      <c r="O155" s="174"/>
    </row>
    <row r="156" spans="1:15" x14ac:dyDescent="0.2">
      <c r="A156" s="69" t="s">
        <v>253</v>
      </c>
      <c r="B156" s="67" t="s">
        <v>252</v>
      </c>
      <c r="C156" s="64"/>
      <c r="D156" s="181"/>
      <c r="E156" s="181"/>
      <c r="F156" s="64"/>
      <c r="G156" s="179">
        <v>0</v>
      </c>
      <c r="H156" s="183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4" t="s">
        <v>476</v>
      </c>
      <c r="B157" s="185" t="s">
        <v>477</v>
      </c>
      <c r="C157" s="183">
        <f>+C158</f>
        <v>0</v>
      </c>
      <c r="D157" s="181"/>
      <c r="E157" s="181"/>
      <c r="F157" s="183">
        <f>+F158</f>
        <v>0</v>
      </c>
      <c r="G157" s="179">
        <v>0</v>
      </c>
      <c r="H157" s="183"/>
      <c r="I157" s="174"/>
      <c r="J157" s="174"/>
      <c r="K157" s="174"/>
      <c r="L157" s="174"/>
      <c r="M157" s="174"/>
      <c r="N157" s="174"/>
      <c r="O157" s="174"/>
    </row>
    <row r="158" spans="1:15" x14ac:dyDescent="0.2">
      <c r="A158" s="69" t="s">
        <v>478</v>
      </c>
      <c r="B158" s="67" t="s">
        <v>477</v>
      </c>
      <c r="C158" s="64"/>
      <c r="D158" s="181"/>
      <c r="E158" s="181"/>
      <c r="F158" s="64"/>
      <c r="G158" s="179">
        <v>0</v>
      </c>
      <c r="H158" s="183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4" t="s">
        <v>479</v>
      </c>
      <c r="B159" s="185" t="s">
        <v>480</v>
      </c>
      <c r="C159" s="183">
        <f>+C160</f>
        <v>0</v>
      </c>
      <c r="D159" s="181"/>
      <c r="E159" s="181"/>
      <c r="F159" s="183">
        <f>+F160</f>
        <v>0</v>
      </c>
      <c r="G159" s="179">
        <v>0</v>
      </c>
      <c r="H159" s="183"/>
      <c r="I159" s="174"/>
      <c r="J159" s="174"/>
      <c r="K159" s="174"/>
      <c r="L159" s="174"/>
      <c r="M159" s="174"/>
      <c r="N159" s="174"/>
      <c r="O159" s="174"/>
    </row>
    <row r="160" spans="1:15" x14ac:dyDescent="0.2">
      <c r="A160" s="69" t="s">
        <v>481</v>
      </c>
      <c r="B160" s="67" t="s">
        <v>480</v>
      </c>
      <c r="C160" s="64"/>
      <c r="D160" s="181"/>
      <c r="E160" s="181"/>
      <c r="F160" s="64"/>
      <c r="G160" s="179">
        <v>0</v>
      </c>
      <c r="H160" s="183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4" t="s">
        <v>482</v>
      </c>
      <c r="B161" s="185" t="s">
        <v>483</v>
      </c>
      <c r="C161" s="183">
        <f>+C162</f>
        <v>0</v>
      </c>
      <c r="D161" s="181"/>
      <c r="E161" s="181"/>
      <c r="F161" s="183">
        <f>+F162</f>
        <v>0</v>
      </c>
      <c r="G161" s="179">
        <v>0</v>
      </c>
      <c r="H161" s="183"/>
      <c r="I161" s="174"/>
      <c r="J161" s="174"/>
      <c r="K161" s="174"/>
      <c r="L161" s="174"/>
      <c r="M161" s="174"/>
      <c r="N161" s="174"/>
      <c r="O161" s="174"/>
    </row>
    <row r="162" spans="1:15" x14ac:dyDescent="0.2">
      <c r="A162" s="69" t="s">
        <v>484</v>
      </c>
      <c r="B162" s="67" t="s">
        <v>483</v>
      </c>
      <c r="C162" s="64"/>
      <c r="D162" s="181"/>
      <c r="E162" s="181"/>
      <c r="F162" s="64"/>
      <c r="G162" s="179">
        <v>0</v>
      </c>
      <c r="H162" s="183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559</v>
      </c>
    </row>
    <row r="167" spans="1:15" x14ac:dyDescent="0.2">
      <c r="A167" s="32" t="s">
        <v>553</v>
      </c>
    </row>
    <row r="168" spans="1:15" x14ac:dyDescent="0.2">
      <c r="A168" s="32" t="s">
        <v>554</v>
      </c>
    </row>
    <row r="169" spans="1:15" x14ac:dyDescent="0.2">
      <c r="A169" s="32" t="s">
        <v>555</v>
      </c>
    </row>
    <row r="170" spans="1:15" x14ac:dyDescent="0.2">
      <c r="A170" s="32" t="s">
        <v>556</v>
      </c>
    </row>
    <row r="171" spans="1:15" x14ac:dyDescent="0.2">
      <c r="A171" s="32" t="s">
        <v>557</v>
      </c>
    </row>
    <row r="172" spans="1:15" x14ac:dyDescent="0.2">
      <c r="A172" s="32" t="s">
        <v>558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I45" sqref="I45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0" t="s">
        <v>53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99" t="s">
        <v>3</v>
      </c>
      <c r="B7" s="299"/>
      <c r="C7" s="167" t="s">
        <v>577</v>
      </c>
      <c r="D7" s="167" t="s">
        <v>578</v>
      </c>
      <c r="E7" s="167" t="s">
        <v>579</v>
      </c>
      <c r="F7" s="167" t="s">
        <v>580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98">
        <v>1</v>
      </c>
      <c r="B8" s="298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92" t="s">
        <v>29</v>
      </c>
      <c r="B10" s="192" t="s">
        <v>26</v>
      </c>
      <c r="C10" s="193">
        <f>+C11+C13+C15+C17+C23+C25</f>
        <v>3405911</v>
      </c>
      <c r="D10" s="194">
        <f>+D11+D13+D15+D17+D23+D25</f>
        <v>6634603</v>
      </c>
      <c r="E10" s="194">
        <f>+E11+E13+E15+E17+E23+E25</f>
        <v>0</v>
      </c>
      <c r="F10" s="193">
        <f>+F11+F13+F15+F17+F23+F25</f>
        <v>3980802.24</v>
      </c>
      <c r="G10" s="193">
        <f>+F10/C10*100</f>
        <v>116.8792208604394</v>
      </c>
      <c r="H10" s="193">
        <f>+F10/D10*100</f>
        <v>60.000609531572579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8" t="s">
        <v>54</v>
      </c>
      <c r="B11" s="189" t="s">
        <v>55</v>
      </c>
      <c r="C11" s="190">
        <f>+C12</f>
        <v>2731093</v>
      </c>
      <c r="D11" s="191">
        <f t="shared" ref="D11" si="0">+D12</f>
        <v>5517126</v>
      </c>
      <c r="E11" s="191">
        <f t="shared" ref="E11" si="1">+E12</f>
        <v>0</v>
      </c>
      <c r="F11" s="190">
        <f t="shared" ref="F11" si="2">+F12</f>
        <v>3287758.67</v>
      </c>
      <c r="G11" s="190">
        <f t="shared" ref="G11:G42" si="3">+F11/C11*100</f>
        <v>120.38252340729517</v>
      </c>
      <c r="H11" s="193">
        <f t="shared" ref="H11:H26" si="4">+F11/D11*100</f>
        <v>59.591872108775476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2731093</v>
      </c>
      <c r="D12" s="91">
        <v>5517126</v>
      </c>
      <c r="E12" s="91"/>
      <c r="F12" s="91">
        <v>3287758.67</v>
      </c>
      <c r="G12" s="179">
        <f t="shared" si="3"/>
        <v>120.38252340729517</v>
      </c>
      <c r="H12" s="193">
        <f t="shared" si="4"/>
        <v>59.591872108775476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8" t="s">
        <v>81</v>
      </c>
      <c r="B13" s="189" t="s">
        <v>485</v>
      </c>
      <c r="C13" s="190">
        <f>+C14</f>
        <v>85212</v>
      </c>
      <c r="D13" s="191">
        <f t="shared" ref="D13" si="5">+D14</f>
        <v>200900</v>
      </c>
      <c r="E13" s="191">
        <f t="shared" ref="E13" si="6">+E14</f>
        <v>0</v>
      </c>
      <c r="F13" s="190">
        <f t="shared" ref="F13" si="7">+F14</f>
        <v>89504.7</v>
      </c>
      <c r="G13" s="190">
        <f t="shared" si="3"/>
        <v>105.03767075059851</v>
      </c>
      <c r="H13" s="193">
        <f t="shared" si="4"/>
        <v>44.551866600298659</v>
      </c>
      <c r="I13" s="148"/>
      <c r="J13" s="148"/>
      <c r="K13" s="148"/>
      <c r="L13" s="148"/>
      <c r="M13" s="171"/>
      <c r="N13" s="171"/>
      <c r="O13" s="171"/>
    </row>
    <row r="14" spans="1:15" x14ac:dyDescent="0.2">
      <c r="A14" s="92" t="s">
        <v>83</v>
      </c>
      <c r="B14" s="93" t="s">
        <v>485</v>
      </c>
      <c r="C14" s="91">
        <v>85212</v>
      </c>
      <c r="D14" s="94">
        <v>200900</v>
      </c>
      <c r="E14" s="94"/>
      <c r="F14" s="91">
        <v>89504.7</v>
      </c>
      <c r="G14" s="179">
        <f t="shared" si="3"/>
        <v>105.03767075059851</v>
      </c>
      <c r="H14" s="193">
        <f t="shared" si="4"/>
        <v>44.551866600298659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8" t="s">
        <v>57</v>
      </c>
      <c r="B15" s="189" t="s">
        <v>58</v>
      </c>
      <c r="C15" s="190">
        <f>+C16</f>
        <v>39447</v>
      </c>
      <c r="D15" s="191">
        <f t="shared" ref="D15" si="8">+D16</f>
        <v>550000</v>
      </c>
      <c r="E15" s="191">
        <f t="shared" ref="E15" si="9">+E16</f>
        <v>0</v>
      </c>
      <c r="F15" s="190">
        <f t="shared" ref="F15" si="10">+F16</f>
        <v>20671.689999999999</v>
      </c>
      <c r="G15" s="190">
        <f t="shared" si="3"/>
        <v>52.403706238750722</v>
      </c>
      <c r="H15" s="193">
        <f t="shared" si="4"/>
        <v>3.7584890909090909</v>
      </c>
      <c r="I15" s="148"/>
      <c r="J15" s="148"/>
      <c r="K15" s="148"/>
      <c r="L15" s="148"/>
      <c r="M15" s="171"/>
      <c r="N15" s="171"/>
      <c r="O15" s="171"/>
    </row>
    <row r="16" spans="1:15" x14ac:dyDescent="0.2">
      <c r="A16" s="92" t="s">
        <v>60</v>
      </c>
      <c r="B16" s="93" t="s">
        <v>61</v>
      </c>
      <c r="C16" s="91">
        <v>39447</v>
      </c>
      <c r="D16" s="94">
        <v>550000</v>
      </c>
      <c r="E16" s="94"/>
      <c r="F16" s="91">
        <v>20671.689999999999</v>
      </c>
      <c r="G16" s="179">
        <f t="shared" si="3"/>
        <v>52.403706238750722</v>
      </c>
      <c r="H16" s="193">
        <f t="shared" si="4"/>
        <v>3.7584890909090909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8" t="s">
        <v>62</v>
      </c>
      <c r="B17" s="189" t="s">
        <v>63</v>
      </c>
      <c r="C17" s="190">
        <f>SUM(C18:C22)</f>
        <v>426526</v>
      </c>
      <c r="D17" s="191">
        <f>SUM(D18:D22)</f>
        <v>278307</v>
      </c>
      <c r="E17" s="191">
        <f>SUM(E18:E22)</f>
        <v>0</v>
      </c>
      <c r="F17" s="190">
        <f>SUM(F18:F22)</f>
        <v>388638.52</v>
      </c>
      <c r="G17" s="190">
        <f t="shared" si="3"/>
        <v>91.117193324674233</v>
      </c>
      <c r="H17" s="193">
        <f t="shared" si="4"/>
        <v>139.64381779833062</v>
      </c>
      <c r="I17" s="148"/>
      <c r="J17" s="148"/>
      <c r="K17" s="148"/>
      <c r="L17" s="148"/>
      <c r="M17" s="171"/>
      <c r="N17" s="171"/>
      <c r="O17" s="171"/>
    </row>
    <row r="18" spans="1:15" x14ac:dyDescent="0.2">
      <c r="A18" s="92" t="s">
        <v>64</v>
      </c>
      <c r="B18" s="93" t="s">
        <v>65</v>
      </c>
      <c r="C18" s="91">
        <v>80013</v>
      </c>
      <c r="D18" s="94"/>
      <c r="E18" s="94"/>
      <c r="F18" s="91">
        <v>159562.5</v>
      </c>
      <c r="G18" s="179">
        <f t="shared" si="3"/>
        <v>199.42071913314086</v>
      </c>
      <c r="H18" s="193">
        <v>0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346513</v>
      </c>
      <c r="D19" s="94">
        <v>201116</v>
      </c>
      <c r="E19" s="94"/>
      <c r="F19" s="91">
        <v>229076.02</v>
      </c>
      <c r="G19" s="179">
        <f t="shared" si="3"/>
        <v>66.108925206269305</v>
      </c>
      <c r="H19" s="193">
        <f t="shared" si="4"/>
        <v>113.90243441595895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>
        <v>77191</v>
      </c>
      <c r="E20" s="94"/>
      <c r="F20" s="91"/>
      <c r="G20" s="179">
        <v>0</v>
      </c>
      <c r="H20" s="193">
        <f t="shared" si="4"/>
        <v>0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9">
        <v>0</v>
      </c>
      <c r="H21" s="193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9" t="e">
        <f t="shared" si="3"/>
        <v>#DIV/0!</v>
      </c>
      <c r="H22" s="193"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8" t="s">
        <v>30</v>
      </c>
      <c r="B23" s="189" t="s">
        <v>486</v>
      </c>
      <c r="C23" s="190">
        <f>+C24</f>
        <v>123573</v>
      </c>
      <c r="D23" s="191">
        <f t="shared" ref="D23" si="11">+D24</f>
        <v>88000</v>
      </c>
      <c r="E23" s="191">
        <f t="shared" ref="E23" si="12">+E24</f>
        <v>0</v>
      </c>
      <c r="F23" s="190">
        <f t="shared" ref="F23" si="13">+F24</f>
        <v>194147.06</v>
      </c>
      <c r="G23" s="190">
        <f t="shared" si="3"/>
        <v>157.11122979938983</v>
      </c>
      <c r="H23" s="193">
        <f t="shared" si="4"/>
        <v>220.62165909090911</v>
      </c>
      <c r="I23" s="148"/>
      <c r="J23" s="148"/>
      <c r="K23" s="148"/>
      <c r="L23" s="148"/>
      <c r="M23" s="171"/>
      <c r="N23" s="171"/>
      <c r="O23" s="171"/>
    </row>
    <row r="24" spans="1:15" x14ac:dyDescent="0.2">
      <c r="A24" s="92" t="s">
        <v>32</v>
      </c>
      <c r="B24" s="93" t="s">
        <v>486</v>
      </c>
      <c r="C24" s="91">
        <v>123573</v>
      </c>
      <c r="D24" s="94">
        <v>88000</v>
      </c>
      <c r="E24" s="94"/>
      <c r="F24" s="91">
        <v>194147.06</v>
      </c>
      <c r="G24" s="179">
        <f t="shared" si="3"/>
        <v>157.11122979938983</v>
      </c>
      <c r="H24" s="193">
        <f t="shared" si="4"/>
        <v>220.62165909090911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8" t="s">
        <v>337</v>
      </c>
      <c r="B25" s="189" t="s">
        <v>487</v>
      </c>
      <c r="C25" s="190">
        <f>+C26</f>
        <v>60</v>
      </c>
      <c r="D25" s="191">
        <f t="shared" ref="D25" si="14">+D26</f>
        <v>270</v>
      </c>
      <c r="E25" s="191">
        <f t="shared" ref="E25" si="15">+E26</f>
        <v>0</v>
      </c>
      <c r="F25" s="190">
        <f t="shared" ref="F25" si="16">+F26</f>
        <v>81.599999999999994</v>
      </c>
      <c r="G25" s="190">
        <f t="shared" si="3"/>
        <v>136</v>
      </c>
      <c r="H25" s="193">
        <f t="shared" si="4"/>
        <v>30.222222222222221</v>
      </c>
      <c r="I25" s="148"/>
      <c r="J25" s="148"/>
      <c r="K25" s="148"/>
      <c r="L25" s="148"/>
      <c r="M25" s="171"/>
      <c r="N25" s="171"/>
      <c r="O25" s="171"/>
    </row>
    <row r="26" spans="1:15" x14ac:dyDescent="0.2">
      <c r="A26" s="92" t="s">
        <v>339</v>
      </c>
      <c r="B26" s="93" t="s">
        <v>487</v>
      </c>
      <c r="C26" s="91">
        <v>60</v>
      </c>
      <c r="D26" s="94">
        <v>270</v>
      </c>
      <c r="E26" s="94"/>
      <c r="F26" s="91">
        <v>81.599999999999994</v>
      </c>
      <c r="G26" s="179">
        <f t="shared" si="3"/>
        <v>136</v>
      </c>
      <c r="H26" s="193">
        <f t="shared" si="4"/>
        <v>30.222222222222221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2" t="s">
        <v>72</v>
      </c>
      <c r="B27" s="192" t="s">
        <v>26</v>
      </c>
      <c r="C27" s="193">
        <f>+C28+C31+C33+C35+C41+C43+C45</f>
        <v>3250701</v>
      </c>
      <c r="D27" s="194">
        <f>D28+D31+D33+D35+D41+D43</f>
        <v>7005943</v>
      </c>
      <c r="E27" s="194">
        <f>+E28+E31+E33+E35+E41+E43+E45</f>
        <v>0</v>
      </c>
      <c r="F27" s="193">
        <f>+F28+F31+F33+F35+F41+F43+F45</f>
        <v>3589206.36</v>
      </c>
      <c r="G27" s="193">
        <f t="shared" si="3"/>
        <v>110.4133034690056</v>
      </c>
      <c r="H27" s="193">
        <f>+F27/D27*100</f>
        <v>51.230881552990084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8" t="s">
        <v>54</v>
      </c>
      <c r="B28" s="189" t="s">
        <v>55</v>
      </c>
      <c r="C28" s="190">
        <f>+C29+C30</f>
        <v>2494983</v>
      </c>
      <c r="D28" s="191">
        <f>+D29+D30</f>
        <v>5517126</v>
      </c>
      <c r="E28" s="191">
        <f>+E29+E30</f>
        <v>0</v>
      </c>
      <c r="F28" s="190">
        <f>+F29+F30</f>
        <v>3106981.1</v>
      </c>
      <c r="G28" s="190">
        <f t="shared" si="3"/>
        <v>124.52914909640667</v>
      </c>
      <c r="H28" s="193">
        <f t="shared" ref="H28:H44" si="17">+F28/D28*100</f>
        <v>56.315210129331831</v>
      </c>
      <c r="I28" s="148"/>
      <c r="J28" s="148"/>
      <c r="K28" s="148"/>
      <c r="L28" s="148"/>
      <c r="M28" s="171"/>
      <c r="N28" s="171"/>
      <c r="O28" s="171"/>
    </row>
    <row r="29" spans="1:15" x14ac:dyDescent="0.2">
      <c r="A29" s="92" t="s">
        <v>56</v>
      </c>
      <c r="B29" s="93" t="s">
        <v>55</v>
      </c>
      <c r="C29" s="91">
        <v>2494983</v>
      </c>
      <c r="D29" s="94">
        <v>5503504</v>
      </c>
      <c r="E29" s="94"/>
      <c r="F29" s="91">
        <v>3106981.1</v>
      </c>
      <c r="G29" s="179">
        <f t="shared" si="3"/>
        <v>124.52914909640667</v>
      </c>
      <c r="H29" s="193">
        <f t="shared" si="17"/>
        <v>56.45459874290998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>
        <v>13622</v>
      </c>
      <c r="E30" s="94"/>
      <c r="F30" s="91"/>
      <c r="G30" s="179" t="e">
        <f t="shared" si="3"/>
        <v>#DIV/0!</v>
      </c>
      <c r="H30" s="193">
        <f t="shared" si="17"/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8" t="s">
        <v>81</v>
      </c>
      <c r="B31" s="189" t="s">
        <v>485</v>
      </c>
      <c r="C31" s="190">
        <f>+C32</f>
        <v>105154</v>
      </c>
      <c r="D31" s="191">
        <f t="shared" ref="D31" si="18">+D32</f>
        <v>222500</v>
      </c>
      <c r="E31" s="191">
        <f t="shared" ref="E31" si="19">+E32</f>
        <v>0</v>
      </c>
      <c r="F31" s="190">
        <f t="shared" ref="F31" si="20">+F32</f>
        <v>56581.919999999998</v>
      </c>
      <c r="G31" s="190">
        <f t="shared" si="3"/>
        <v>53.808623542613688</v>
      </c>
      <c r="H31" s="193">
        <f t="shared" si="17"/>
        <v>25.430076404494383</v>
      </c>
      <c r="I31" s="148"/>
      <c r="J31" s="148"/>
      <c r="K31" s="148"/>
      <c r="L31" s="148"/>
      <c r="M31" s="171"/>
      <c r="N31" s="171"/>
      <c r="O31" s="171"/>
    </row>
    <row r="32" spans="1:15" x14ac:dyDescent="0.2">
      <c r="A32" s="92" t="s">
        <v>83</v>
      </c>
      <c r="B32" s="93" t="s">
        <v>485</v>
      </c>
      <c r="C32" s="91">
        <v>105154</v>
      </c>
      <c r="D32" s="94">
        <v>222500</v>
      </c>
      <c r="E32" s="94"/>
      <c r="F32" s="91">
        <v>56581.919999999998</v>
      </c>
      <c r="G32" s="179">
        <f t="shared" si="3"/>
        <v>53.808623542613688</v>
      </c>
      <c r="H32" s="193">
        <f t="shared" si="17"/>
        <v>25.430076404494383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8" t="s">
        <v>57</v>
      </c>
      <c r="B33" s="189" t="s">
        <v>58</v>
      </c>
      <c r="C33" s="190">
        <f>+C34</f>
        <v>156792</v>
      </c>
      <c r="D33" s="191">
        <f t="shared" ref="D33" si="21">+D34</f>
        <v>898740</v>
      </c>
      <c r="E33" s="191">
        <f t="shared" ref="E33" si="22">+E34</f>
        <v>0</v>
      </c>
      <c r="F33" s="190">
        <f t="shared" ref="F33" si="23">+F34</f>
        <v>21599.79</v>
      </c>
      <c r="G33" s="190">
        <f t="shared" si="3"/>
        <v>13.776079136690647</v>
      </c>
      <c r="H33" s="193">
        <f t="shared" si="17"/>
        <v>2.4033413445490353</v>
      </c>
      <c r="I33" s="148"/>
      <c r="J33" s="148"/>
      <c r="K33" s="148"/>
      <c r="L33" s="148"/>
      <c r="M33" s="171"/>
      <c r="N33" s="171"/>
      <c r="O33" s="171"/>
    </row>
    <row r="34" spans="1:15" x14ac:dyDescent="0.2">
      <c r="A34" s="92" t="s">
        <v>60</v>
      </c>
      <c r="B34" s="93" t="s">
        <v>61</v>
      </c>
      <c r="C34" s="91">
        <v>156792</v>
      </c>
      <c r="D34" s="94">
        <v>898740</v>
      </c>
      <c r="E34" s="94"/>
      <c r="F34" s="91">
        <v>21599.79</v>
      </c>
      <c r="G34" s="179">
        <f t="shared" si="3"/>
        <v>13.776079136690647</v>
      </c>
      <c r="H34" s="193">
        <f t="shared" si="17"/>
        <v>2.4033413445490353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8" t="s">
        <v>62</v>
      </c>
      <c r="B35" s="189" t="s">
        <v>63</v>
      </c>
      <c r="C35" s="190">
        <f>SUM(C36:C40)</f>
        <v>336134</v>
      </c>
      <c r="D35" s="191">
        <f>SUM(D36:D40)</f>
        <v>289307</v>
      </c>
      <c r="E35" s="191">
        <f>SUM(E36:E40)</f>
        <v>0</v>
      </c>
      <c r="F35" s="190">
        <f>SUM(F36:F40)</f>
        <v>307481.25</v>
      </c>
      <c r="G35" s="190">
        <f t="shared" si="3"/>
        <v>91.475795367323741</v>
      </c>
      <c r="H35" s="193">
        <f t="shared" si="17"/>
        <v>106.28199455941268</v>
      </c>
      <c r="I35" s="148"/>
      <c r="J35" s="148"/>
      <c r="K35" s="148"/>
      <c r="L35" s="148"/>
      <c r="M35" s="171"/>
      <c r="N35" s="171"/>
      <c r="O35" s="171"/>
    </row>
    <row r="36" spans="1:15" x14ac:dyDescent="0.2">
      <c r="A36" s="92" t="s">
        <v>64</v>
      </c>
      <c r="B36" s="93" t="s">
        <v>65</v>
      </c>
      <c r="C36" s="91">
        <v>1150</v>
      </c>
      <c r="D36" s="94">
        <v>11000</v>
      </c>
      <c r="E36" s="94"/>
      <c r="F36" s="91">
        <v>27876.17</v>
      </c>
      <c r="G36" s="179">
        <f t="shared" si="3"/>
        <v>2424.0147826086954</v>
      </c>
      <c r="H36" s="193">
        <f t="shared" si="17"/>
        <v>253.41972727272724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268621</v>
      </c>
      <c r="D37" s="94">
        <v>201116</v>
      </c>
      <c r="E37" s="94"/>
      <c r="F37" s="91">
        <v>279605.08</v>
      </c>
      <c r="G37" s="179">
        <f t="shared" si="3"/>
        <v>104.08906228478043</v>
      </c>
      <c r="H37" s="193">
        <f t="shared" si="17"/>
        <v>139.02677061994072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66363</v>
      </c>
      <c r="D38" s="94">
        <v>77191</v>
      </c>
      <c r="E38" s="94"/>
      <c r="F38" s="91"/>
      <c r="G38" s="179">
        <f t="shared" si="3"/>
        <v>0</v>
      </c>
      <c r="H38" s="193">
        <f t="shared" si="17"/>
        <v>0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9">
        <v>0</v>
      </c>
      <c r="H39" s="193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9">
        <v>0</v>
      </c>
      <c r="H40" s="193">
        <v>0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8" t="s">
        <v>30</v>
      </c>
      <c r="B41" s="189" t="s">
        <v>486</v>
      </c>
      <c r="C41" s="190">
        <f>+C42</f>
        <v>157638</v>
      </c>
      <c r="D41" s="191">
        <f t="shared" ref="D41" si="24">+D42</f>
        <v>78000</v>
      </c>
      <c r="E41" s="191">
        <f t="shared" ref="E41" si="25">+E42</f>
        <v>0</v>
      </c>
      <c r="F41" s="190">
        <f t="shared" ref="F41" si="26">+F42</f>
        <v>96562.3</v>
      </c>
      <c r="G41" s="190">
        <f t="shared" si="3"/>
        <v>61.255725142414896</v>
      </c>
      <c r="H41" s="193">
        <f t="shared" si="17"/>
        <v>123.79782051282051</v>
      </c>
      <c r="I41" s="148"/>
      <c r="J41" s="148"/>
      <c r="K41" s="148"/>
      <c r="L41" s="148"/>
      <c r="M41" s="171"/>
      <c r="N41" s="171"/>
      <c r="O41" s="171"/>
    </row>
    <row r="42" spans="1:15" x14ac:dyDescent="0.2">
      <c r="A42" s="92" t="s">
        <v>32</v>
      </c>
      <c r="B42" s="93" t="s">
        <v>486</v>
      </c>
      <c r="C42" s="91">
        <v>157638</v>
      </c>
      <c r="D42" s="94">
        <v>78000</v>
      </c>
      <c r="E42" s="94"/>
      <c r="F42" s="91">
        <v>96562.3</v>
      </c>
      <c r="G42" s="179">
        <f t="shared" si="3"/>
        <v>61.255725142414896</v>
      </c>
      <c r="H42" s="193">
        <f t="shared" si="17"/>
        <v>123.79782051282051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8" t="s">
        <v>337</v>
      </c>
      <c r="B43" s="189" t="s">
        <v>487</v>
      </c>
      <c r="C43" s="190">
        <f>+C44</f>
        <v>0</v>
      </c>
      <c r="D43" s="191">
        <f t="shared" ref="D43" si="27">+D44</f>
        <v>270</v>
      </c>
      <c r="E43" s="191">
        <f t="shared" ref="E43" si="28">+E44</f>
        <v>0</v>
      </c>
      <c r="F43" s="190">
        <f t="shared" ref="F43" si="29">+F44</f>
        <v>0</v>
      </c>
      <c r="G43" s="190">
        <v>0</v>
      </c>
      <c r="H43" s="193">
        <f t="shared" si="17"/>
        <v>0</v>
      </c>
      <c r="I43" s="148"/>
      <c r="J43" s="148"/>
      <c r="K43" s="148"/>
      <c r="L43" s="148"/>
      <c r="M43" s="171"/>
      <c r="N43" s="171"/>
      <c r="O43" s="171"/>
    </row>
    <row r="44" spans="1:15" x14ac:dyDescent="0.2">
      <c r="A44" s="92" t="s">
        <v>339</v>
      </c>
      <c r="B44" s="93" t="s">
        <v>487</v>
      </c>
      <c r="C44" s="91"/>
      <c r="D44" s="94">
        <v>270</v>
      </c>
      <c r="E44" s="94"/>
      <c r="F44" s="91"/>
      <c r="G44" s="179">
        <v>0</v>
      </c>
      <c r="H44" s="193">
        <f t="shared" si="17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8" t="s">
        <v>77</v>
      </c>
      <c r="B45" s="189" t="s">
        <v>78</v>
      </c>
      <c r="C45" s="190">
        <f>+C46</f>
        <v>0</v>
      </c>
      <c r="D45" s="191" t="s">
        <v>581</v>
      </c>
      <c r="E45" s="191">
        <f t="shared" ref="E45:F45" si="30">+E46</f>
        <v>0</v>
      </c>
      <c r="F45" s="190">
        <f t="shared" si="30"/>
        <v>0</v>
      </c>
      <c r="G45" s="190">
        <v>0</v>
      </c>
      <c r="H45" s="193">
        <v>0</v>
      </c>
      <c r="I45" s="148"/>
      <c r="J45" s="148"/>
      <c r="K45" s="148"/>
      <c r="L45" s="148"/>
      <c r="M45" s="171"/>
      <c r="N45" s="171"/>
      <c r="O45" s="171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9">
        <v>0</v>
      </c>
      <c r="H46" s="193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16" sqref="H1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0" t="s">
        <v>488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99" t="s">
        <v>3</v>
      </c>
      <c r="B7" s="299"/>
      <c r="C7" s="167" t="s">
        <v>577</v>
      </c>
      <c r="D7" s="167" t="s">
        <v>578</v>
      </c>
      <c r="E7" s="167" t="s">
        <v>579</v>
      </c>
      <c r="F7" s="167" t="s">
        <v>580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98">
        <v>1</v>
      </c>
      <c r="B8" s="298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569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0"/>
      <c r="N9" s="170"/>
      <c r="O9" s="170"/>
    </row>
    <row r="10" spans="1:15" x14ac:dyDescent="0.2">
      <c r="A10" s="203"/>
      <c r="B10" s="208" t="s">
        <v>255</v>
      </c>
      <c r="C10" s="202">
        <f>+C11+C13</f>
        <v>3250701</v>
      </c>
      <c r="D10" s="202">
        <f>+D11+D13</f>
        <v>6915130</v>
      </c>
      <c r="E10" s="202">
        <f>+E11+E13</f>
        <v>0</v>
      </c>
      <c r="F10" s="202">
        <f>+F11+F13</f>
        <v>3589206.36</v>
      </c>
      <c r="G10" s="193">
        <f>+F10/C10*100</f>
        <v>110.4133034690056</v>
      </c>
      <c r="H10" s="193">
        <f>+F10/D10*100</f>
        <v>51.903671514490689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8" t="s">
        <v>489</v>
      </c>
      <c r="B11" s="189" t="s">
        <v>490</v>
      </c>
      <c r="C11" s="190">
        <f>+C12</f>
        <v>0</v>
      </c>
      <c r="D11" s="191">
        <f t="shared" ref="D11:F11" si="0">+D12</f>
        <v>0</v>
      </c>
      <c r="E11" s="191">
        <f t="shared" si="0"/>
        <v>0</v>
      </c>
      <c r="F11" s="190">
        <f t="shared" si="0"/>
        <v>0</v>
      </c>
      <c r="G11" s="190">
        <v>0</v>
      </c>
      <c r="H11" s="190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9">
        <v>0</v>
      </c>
      <c r="H12" s="179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8" t="s">
        <v>493</v>
      </c>
      <c r="B13" s="189" t="s">
        <v>494</v>
      </c>
      <c r="C13" s="190">
        <f>+C14</f>
        <v>3250701</v>
      </c>
      <c r="D13" s="191">
        <f t="shared" ref="D13" si="1">+D14</f>
        <v>6915130</v>
      </c>
      <c r="E13" s="191">
        <f t="shared" ref="E13" si="2">+E14</f>
        <v>0</v>
      </c>
      <c r="F13" s="190">
        <f t="shared" ref="F13" si="3">+F14</f>
        <v>3589206.36</v>
      </c>
      <c r="G13" s="190">
        <f t="shared" ref="G13:G14" si="4">+F13/C13*100</f>
        <v>110.4133034690056</v>
      </c>
      <c r="H13" s="190">
        <f>+F13/D13*100</f>
        <v>51.903671514490689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3250701</v>
      </c>
      <c r="D14" s="118">
        <v>6915130</v>
      </c>
      <c r="E14" s="118"/>
      <c r="F14" s="117">
        <v>3589206.36</v>
      </c>
      <c r="G14" s="179">
        <f t="shared" si="4"/>
        <v>110.4133034690056</v>
      </c>
      <c r="H14" s="179">
        <f>+F14/D14*100</f>
        <v>51.903671514490689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H18" sqref="H18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0" t="s">
        <v>254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99" t="s">
        <v>3</v>
      </c>
      <c r="B7" s="299"/>
      <c r="C7" s="167" t="s">
        <v>577</v>
      </c>
      <c r="D7" s="167" t="s">
        <v>578</v>
      </c>
      <c r="E7" s="167" t="s">
        <v>579</v>
      </c>
      <c r="F7" s="167" t="s">
        <v>580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98">
        <v>1</v>
      </c>
      <c r="B8" s="298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6" t="s">
        <v>77</v>
      </c>
      <c r="B10" s="217" t="s">
        <v>258</v>
      </c>
      <c r="C10" s="195">
        <f>+C11+C14</f>
        <v>0</v>
      </c>
      <c r="D10" s="196">
        <f>+D11+D14</f>
        <v>0</v>
      </c>
      <c r="E10" s="196">
        <f>+E11+E14</f>
        <v>0</v>
      </c>
      <c r="F10" s="195">
        <f>+F11+F14</f>
        <v>0</v>
      </c>
      <c r="G10" s="218">
        <v>0</v>
      </c>
      <c r="H10" s="218">
        <v>0</v>
      </c>
      <c r="I10" s="148"/>
      <c r="J10" s="148"/>
      <c r="K10" s="148"/>
      <c r="L10" s="148"/>
      <c r="M10" s="171"/>
      <c r="N10" s="171"/>
      <c r="O10" s="171"/>
    </row>
    <row r="11" spans="1:15" x14ac:dyDescent="0.2">
      <c r="A11" s="210" t="s">
        <v>79</v>
      </c>
      <c r="B11" s="211" t="s">
        <v>497</v>
      </c>
      <c r="C11" s="214">
        <f>+C12</f>
        <v>0</v>
      </c>
      <c r="D11" s="222"/>
      <c r="E11" s="222"/>
      <c r="F11" s="214">
        <f>+F12</f>
        <v>0</v>
      </c>
      <c r="G11" s="218">
        <v>0</v>
      </c>
      <c r="H11" s="218">
        <v>0</v>
      </c>
      <c r="I11" s="154"/>
      <c r="J11" s="154"/>
      <c r="K11" s="154"/>
      <c r="L11" s="154"/>
      <c r="M11" s="174"/>
      <c r="N11" s="174"/>
      <c r="O11" s="174"/>
    </row>
    <row r="12" spans="1:15" x14ac:dyDescent="0.2">
      <c r="A12" s="209" t="s">
        <v>498</v>
      </c>
      <c r="B12" s="185" t="s">
        <v>499</v>
      </c>
      <c r="C12" s="212">
        <f>+C13</f>
        <v>0</v>
      </c>
      <c r="D12" s="213"/>
      <c r="E12" s="213"/>
      <c r="F12" s="212">
        <f t="shared" ref="F12" si="0">+F13</f>
        <v>0</v>
      </c>
      <c r="G12" s="218">
        <v>0</v>
      </c>
      <c r="H12" s="218">
        <v>0</v>
      </c>
      <c r="I12" s="154"/>
      <c r="J12" s="154"/>
      <c r="K12" s="154"/>
      <c r="L12" s="154"/>
      <c r="M12" s="174"/>
      <c r="N12" s="174"/>
      <c r="O12" s="174"/>
    </row>
    <row r="13" spans="1:15" ht="25.5" x14ac:dyDescent="0.2">
      <c r="A13" s="141" t="s">
        <v>500</v>
      </c>
      <c r="B13" s="138" t="s">
        <v>501</v>
      </c>
      <c r="C13" s="135"/>
      <c r="D13" s="213"/>
      <c r="E13" s="213"/>
      <c r="F13" s="179"/>
      <c r="G13" s="218">
        <v>0</v>
      </c>
      <c r="H13" s="218">
        <v>0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10" t="s">
        <v>502</v>
      </c>
      <c r="B14" s="211" t="s">
        <v>503</v>
      </c>
      <c r="C14" s="214">
        <f>+C15</f>
        <v>0</v>
      </c>
      <c r="D14" s="222"/>
      <c r="E14" s="222"/>
      <c r="F14" s="214">
        <f>+F15</f>
        <v>0</v>
      </c>
      <c r="G14" s="218">
        <v>0</v>
      </c>
      <c r="H14" s="218">
        <v>0</v>
      </c>
      <c r="I14" s="154"/>
      <c r="J14" s="154"/>
      <c r="K14" s="154"/>
      <c r="L14" s="154"/>
      <c r="M14" s="174"/>
      <c r="N14" s="174"/>
      <c r="O14" s="174"/>
    </row>
    <row r="15" spans="1:15" ht="25.5" x14ac:dyDescent="0.2">
      <c r="A15" s="209" t="s">
        <v>504</v>
      </c>
      <c r="B15" s="185" t="s">
        <v>505</v>
      </c>
      <c r="C15" s="212">
        <f>+C16</f>
        <v>0</v>
      </c>
      <c r="D15" s="213"/>
      <c r="E15" s="213"/>
      <c r="F15" s="212">
        <f t="shared" ref="F15" si="1">+F16</f>
        <v>0</v>
      </c>
      <c r="G15" s="218">
        <v>0</v>
      </c>
      <c r="H15" s="218">
        <v>0</v>
      </c>
      <c r="I15" s="154"/>
      <c r="J15" s="154"/>
      <c r="K15" s="154"/>
      <c r="L15" s="154"/>
      <c r="M15" s="174"/>
      <c r="N15" s="174"/>
      <c r="O15" s="174"/>
    </row>
    <row r="16" spans="1:15" ht="25.5" x14ac:dyDescent="0.2">
      <c r="A16" s="141" t="s">
        <v>506</v>
      </c>
      <c r="B16" s="138" t="s">
        <v>507</v>
      </c>
      <c r="C16" s="135"/>
      <c r="D16" s="213"/>
      <c r="E16" s="213"/>
      <c r="F16" s="179"/>
      <c r="G16" s="179">
        <v>0</v>
      </c>
      <c r="H16" s="179">
        <v>0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6" t="s">
        <v>62</v>
      </c>
      <c r="B17" s="217" t="s">
        <v>509</v>
      </c>
      <c r="C17" s="195">
        <f>+C18+C27+C32</f>
        <v>0</v>
      </c>
      <c r="D17" s="196">
        <f>+D18+D27+D32</f>
        <v>0</v>
      </c>
      <c r="E17" s="196">
        <f>+E18+E27+E32</f>
        <v>0</v>
      </c>
      <c r="F17" s="195">
        <f>+F18+F27+F32</f>
        <v>0</v>
      </c>
      <c r="G17" s="179">
        <v>0</v>
      </c>
      <c r="H17" s="179">
        <v>0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10" t="s">
        <v>64</v>
      </c>
      <c r="B18" s="211" t="s">
        <v>510</v>
      </c>
      <c r="C18" s="219">
        <f>+C19+C22+C24</f>
        <v>0</v>
      </c>
      <c r="D18" s="222"/>
      <c r="E18" s="222"/>
      <c r="F18" s="219">
        <f>+F19+F22+F24</f>
        <v>0</v>
      </c>
      <c r="G18" s="179">
        <v>0</v>
      </c>
      <c r="H18" s="179">
        <v>0</v>
      </c>
      <c r="I18" s="154"/>
      <c r="J18" s="154"/>
      <c r="K18" s="154"/>
      <c r="L18" s="154"/>
      <c r="M18" s="174"/>
      <c r="N18" s="174"/>
      <c r="O18" s="174"/>
    </row>
    <row r="19" spans="1:15" ht="25.5" x14ac:dyDescent="0.2">
      <c r="A19" s="209">
        <v>512</v>
      </c>
      <c r="B19" s="185" t="s">
        <v>561</v>
      </c>
      <c r="C19" s="212">
        <f>+C20+C21</f>
        <v>0</v>
      </c>
      <c r="D19" s="213"/>
      <c r="E19" s="213"/>
      <c r="F19" s="212">
        <f>+F20+F21</f>
        <v>0</v>
      </c>
      <c r="G19" s="179">
        <v>0</v>
      </c>
      <c r="H19" s="179">
        <v>0</v>
      </c>
      <c r="I19" s="154"/>
      <c r="J19" s="154"/>
      <c r="K19" s="154"/>
      <c r="L19" s="154"/>
      <c r="M19" s="174"/>
      <c r="N19" s="174"/>
      <c r="O19" s="174"/>
    </row>
    <row r="20" spans="1:15" ht="25.5" x14ac:dyDescent="0.2">
      <c r="A20" s="177">
        <v>5121</v>
      </c>
      <c r="B20" s="175" t="s">
        <v>562</v>
      </c>
      <c r="C20" s="178"/>
      <c r="D20" s="213"/>
      <c r="E20" s="213"/>
      <c r="F20" s="179"/>
      <c r="G20" s="179">
        <v>0</v>
      </c>
      <c r="H20" s="179">
        <v>0</v>
      </c>
      <c r="I20" s="154"/>
      <c r="J20" s="154"/>
      <c r="K20" s="154"/>
      <c r="L20" s="154"/>
      <c r="M20" s="174"/>
      <c r="N20" s="174"/>
      <c r="O20" s="174"/>
    </row>
    <row r="21" spans="1:15" ht="25.5" x14ac:dyDescent="0.2">
      <c r="A21" s="177">
        <v>5122</v>
      </c>
      <c r="B21" s="175" t="s">
        <v>563</v>
      </c>
      <c r="C21" s="178"/>
      <c r="D21" s="213"/>
      <c r="E21" s="213"/>
      <c r="F21" s="179"/>
      <c r="G21" s="179">
        <v>0</v>
      </c>
      <c r="H21" s="179">
        <v>0</v>
      </c>
      <c r="I21" s="154"/>
      <c r="J21" s="154"/>
      <c r="K21" s="154"/>
      <c r="L21" s="154"/>
      <c r="M21" s="174"/>
      <c r="N21" s="174"/>
      <c r="O21" s="174"/>
    </row>
    <row r="22" spans="1:15" x14ac:dyDescent="0.2">
      <c r="A22" s="209">
        <v>514</v>
      </c>
      <c r="B22" s="185" t="s">
        <v>564</v>
      </c>
      <c r="C22" s="212">
        <f>+C23</f>
        <v>0</v>
      </c>
      <c r="D22" s="213"/>
      <c r="E22" s="213"/>
      <c r="F22" s="212">
        <f t="shared" ref="F22" si="2">+F23</f>
        <v>0</v>
      </c>
      <c r="G22" s="179">
        <v>0</v>
      </c>
      <c r="H22" s="179">
        <v>0</v>
      </c>
      <c r="I22" s="154"/>
      <c r="J22" s="154"/>
      <c r="K22" s="154"/>
      <c r="L22" s="154"/>
      <c r="M22" s="174"/>
      <c r="N22" s="174"/>
      <c r="O22" s="174"/>
    </row>
    <row r="23" spans="1:15" x14ac:dyDescent="0.2">
      <c r="A23" s="177">
        <v>5141</v>
      </c>
      <c r="B23" s="175" t="s">
        <v>565</v>
      </c>
      <c r="C23" s="178"/>
      <c r="D23" s="213"/>
      <c r="E23" s="213"/>
      <c r="F23" s="179"/>
      <c r="G23" s="179">
        <v>0</v>
      </c>
      <c r="H23" s="179">
        <v>0</v>
      </c>
      <c r="I23" s="154"/>
      <c r="J23" s="154"/>
      <c r="K23" s="154"/>
      <c r="L23" s="154"/>
      <c r="M23" s="174"/>
      <c r="N23" s="174"/>
      <c r="O23" s="174"/>
    </row>
    <row r="24" spans="1:15" x14ac:dyDescent="0.2">
      <c r="A24" s="209">
        <v>518</v>
      </c>
      <c r="B24" s="185" t="s">
        <v>566</v>
      </c>
      <c r="C24" s="212">
        <f>+C25+C26</f>
        <v>0</v>
      </c>
      <c r="D24" s="213"/>
      <c r="E24" s="213"/>
      <c r="F24" s="212">
        <f>+F25+F26</f>
        <v>0</v>
      </c>
      <c r="G24" s="179">
        <v>0</v>
      </c>
      <c r="H24" s="179">
        <v>0</v>
      </c>
      <c r="I24" s="154"/>
      <c r="J24" s="154"/>
      <c r="K24" s="154"/>
      <c r="L24" s="154"/>
      <c r="M24" s="174"/>
      <c r="N24" s="174"/>
      <c r="O24" s="174"/>
    </row>
    <row r="25" spans="1:15" ht="25.5" x14ac:dyDescent="0.2">
      <c r="A25" s="177">
        <v>5181</v>
      </c>
      <c r="B25" s="175" t="s">
        <v>567</v>
      </c>
      <c r="C25" s="178"/>
      <c r="D25" s="213"/>
      <c r="E25" s="213"/>
      <c r="F25" s="179"/>
      <c r="G25" s="179">
        <v>0</v>
      </c>
      <c r="H25" s="179">
        <v>0</v>
      </c>
      <c r="I25" s="154"/>
      <c r="J25" s="154"/>
      <c r="K25" s="154"/>
      <c r="L25" s="154"/>
      <c r="M25" s="174"/>
      <c r="N25" s="174"/>
      <c r="O25" s="174"/>
    </row>
    <row r="26" spans="1:15" x14ac:dyDescent="0.2">
      <c r="A26" s="177">
        <v>5183</v>
      </c>
      <c r="B26" s="175" t="s">
        <v>568</v>
      </c>
      <c r="C26" s="178"/>
      <c r="D26" s="213"/>
      <c r="E26" s="213"/>
      <c r="F26" s="179"/>
      <c r="G26" s="179">
        <v>0</v>
      </c>
      <c r="H26" s="179">
        <v>0</v>
      </c>
      <c r="I26" s="154"/>
      <c r="J26" s="154"/>
      <c r="K26" s="154"/>
      <c r="L26" s="154"/>
      <c r="M26" s="174"/>
      <c r="N26" s="174"/>
      <c r="O26" s="174"/>
    </row>
    <row r="27" spans="1:15" x14ac:dyDescent="0.2">
      <c r="A27" s="210" t="s">
        <v>511</v>
      </c>
      <c r="B27" s="211" t="s">
        <v>512</v>
      </c>
      <c r="C27" s="219">
        <f>+C28+C30</f>
        <v>0</v>
      </c>
      <c r="D27" s="222"/>
      <c r="E27" s="222"/>
      <c r="F27" s="219">
        <f>+F28+F30</f>
        <v>0</v>
      </c>
      <c r="G27" s="179">
        <v>0</v>
      </c>
      <c r="H27" s="179">
        <v>0</v>
      </c>
      <c r="I27" s="154"/>
      <c r="J27" s="154"/>
      <c r="K27" s="154"/>
      <c r="L27" s="154"/>
      <c r="M27" s="174"/>
      <c r="N27" s="174"/>
      <c r="O27" s="174"/>
    </row>
    <row r="28" spans="1:15" ht="25.5" x14ac:dyDescent="0.2">
      <c r="A28" s="209" t="s">
        <v>513</v>
      </c>
      <c r="B28" s="185" t="s">
        <v>514</v>
      </c>
      <c r="C28" s="212">
        <f>+C29</f>
        <v>0</v>
      </c>
      <c r="D28" s="213"/>
      <c r="E28" s="213"/>
      <c r="F28" s="212">
        <f t="shared" ref="F28" si="3">+F29</f>
        <v>0</v>
      </c>
      <c r="G28" s="179">
        <v>0</v>
      </c>
      <c r="H28" s="179">
        <v>0</v>
      </c>
      <c r="I28" s="154"/>
      <c r="J28" s="154"/>
      <c r="K28" s="154"/>
      <c r="L28" s="154"/>
      <c r="M28" s="174"/>
      <c r="N28" s="174"/>
      <c r="O28" s="174"/>
    </row>
    <row r="29" spans="1:15" ht="25.5" x14ac:dyDescent="0.2">
      <c r="A29" s="141" t="s">
        <v>515</v>
      </c>
      <c r="B29" s="138" t="s">
        <v>514</v>
      </c>
      <c r="C29" s="142"/>
      <c r="D29" s="213"/>
      <c r="E29" s="213"/>
      <c r="F29" s="179"/>
      <c r="G29" s="179">
        <v>0</v>
      </c>
      <c r="H29" s="179">
        <v>0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9" t="s">
        <v>516</v>
      </c>
      <c r="B30" s="185" t="s">
        <v>517</v>
      </c>
      <c r="C30" s="212">
        <f>+C31</f>
        <v>0</v>
      </c>
      <c r="D30" s="213"/>
      <c r="E30" s="213"/>
      <c r="F30" s="212">
        <f t="shared" ref="F30" si="4">+F31</f>
        <v>0</v>
      </c>
      <c r="G30" s="179">
        <v>0</v>
      </c>
      <c r="H30" s="179">
        <v>0</v>
      </c>
      <c r="I30" s="154"/>
      <c r="J30" s="154"/>
      <c r="K30" s="154"/>
      <c r="L30" s="154"/>
      <c r="M30" s="174"/>
      <c r="N30" s="174"/>
      <c r="O30" s="174"/>
    </row>
    <row r="31" spans="1:15" ht="25.5" x14ac:dyDescent="0.2">
      <c r="A31" s="141" t="s">
        <v>518</v>
      </c>
      <c r="B31" s="138" t="s">
        <v>519</v>
      </c>
      <c r="C31" s="135"/>
      <c r="D31" s="213"/>
      <c r="E31" s="213"/>
      <c r="F31" s="179"/>
      <c r="G31" s="179">
        <v>0</v>
      </c>
      <c r="H31" s="179">
        <v>0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10" t="s">
        <v>520</v>
      </c>
      <c r="B32" s="211" t="s">
        <v>521</v>
      </c>
      <c r="C32" s="214">
        <f>+C33+C35</f>
        <v>0</v>
      </c>
      <c r="D32" s="222"/>
      <c r="E32" s="222"/>
      <c r="F32" s="214">
        <f>+F33+F35</f>
        <v>0</v>
      </c>
      <c r="G32" s="179">
        <v>0</v>
      </c>
      <c r="H32" s="179">
        <v>0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9" t="s">
        <v>522</v>
      </c>
      <c r="B33" s="185" t="s">
        <v>523</v>
      </c>
      <c r="C33" s="212">
        <f>+C34</f>
        <v>0</v>
      </c>
      <c r="D33" s="213"/>
      <c r="E33" s="213"/>
      <c r="F33" s="212">
        <f t="shared" ref="F33" si="5">+F34</f>
        <v>0</v>
      </c>
      <c r="G33" s="179">
        <v>0</v>
      </c>
      <c r="H33" s="179">
        <v>0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13"/>
      <c r="E34" s="213"/>
      <c r="F34" s="179"/>
      <c r="G34" s="179">
        <v>0</v>
      </c>
      <c r="H34" s="179">
        <v>0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9" t="s">
        <v>526</v>
      </c>
      <c r="B35" s="185" t="s">
        <v>527</v>
      </c>
      <c r="C35" s="212">
        <f>+C36</f>
        <v>0</v>
      </c>
      <c r="D35" s="213"/>
      <c r="E35" s="213"/>
      <c r="F35" s="212">
        <f t="shared" ref="F35" si="6">+F36</f>
        <v>0</v>
      </c>
      <c r="G35" s="179">
        <v>0</v>
      </c>
      <c r="H35" s="179">
        <v>0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13"/>
      <c r="E36" s="213"/>
      <c r="F36" s="179"/>
      <c r="G36" s="179">
        <v>0</v>
      </c>
      <c r="H36" s="179">
        <v>0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38" sqref="H3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0" t="s">
        <v>259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99" t="s">
        <v>3</v>
      </c>
      <c r="B7" s="299"/>
      <c r="C7" s="167" t="s">
        <v>577</v>
      </c>
      <c r="D7" s="167" t="s">
        <v>578</v>
      </c>
      <c r="E7" s="167" t="s">
        <v>579</v>
      </c>
      <c r="F7" s="167" t="s">
        <v>580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98">
        <v>1</v>
      </c>
      <c r="B8" s="298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10" t="s">
        <v>257</v>
      </c>
      <c r="B10" s="211" t="s">
        <v>26</v>
      </c>
      <c r="C10" s="214">
        <f t="shared" ref="C10:F11" si="0">+C11</f>
        <v>0</v>
      </c>
      <c r="D10" s="215">
        <f t="shared" si="0"/>
        <v>0</v>
      </c>
      <c r="E10" s="215">
        <f t="shared" si="0"/>
        <v>0</v>
      </c>
      <c r="F10" s="214">
        <f t="shared" si="0"/>
        <v>0</v>
      </c>
      <c r="G10" s="214">
        <v>0</v>
      </c>
      <c r="H10" s="214">
        <v>0</v>
      </c>
      <c r="I10" s="154"/>
      <c r="J10" s="154"/>
      <c r="K10" s="154"/>
      <c r="L10" s="154"/>
      <c r="M10" s="174"/>
      <c r="N10" s="174"/>
      <c r="O10" s="174"/>
    </row>
    <row r="11" spans="1:15" x14ac:dyDescent="0.2">
      <c r="A11" s="209" t="s">
        <v>57</v>
      </c>
      <c r="B11" s="185" t="s">
        <v>58</v>
      </c>
      <c r="C11" s="212">
        <f t="shared" si="0"/>
        <v>0</v>
      </c>
      <c r="D11" s="213">
        <f t="shared" si="0"/>
        <v>0</v>
      </c>
      <c r="E11" s="213">
        <f t="shared" si="0"/>
        <v>0</v>
      </c>
      <c r="F11" s="212">
        <f t="shared" si="0"/>
        <v>0</v>
      </c>
      <c r="G11" s="214">
        <v>0</v>
      </c>
      <c r="H11" s="214">
        <v>0</v>
      </c>
      <c r="I11" s="154"/>
      <c r="J11" s="154"/>
      <c r="K11" s="154"/>
      <c r="L11" s="154"/>
      <c r="M11" s="174"/>
      <c r="N11" s="174"/>
      <c r="O11" s="174"/>
    </row>
    <row r="12" spans="1:15" x14ac:dyDescent="0.2">
      <c r="A12" s="177" t="s">
        <v>60</v>
      </c>
      <c r="B12" s="156" t="s">
        <v>61</v>
      </c>
      <c r="C12" s="152"/>
      <c r="D12" s="153"/>
      <c r="E12" s="153"/>
      <c r="F12" s="152"/>
      <c r="G12" s="214">
        <v>0</v>
      </c>
      <c r="H12" s="214">
        <v>0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10" t="s">
        <v>508</v>
      </c>
      <c r="B13" s="211" t="s">
        <v>26</v>
      </c>
      <c r="C13" s="214">
        <f>+C14+C16+C18</f>
        <v>0</v>
      </c>
      <c r="D13" s="215">
        <f>+D14+D16+D18</f>
        <v>0</v>
      </c>
      <c r="E13" s="215">
        <f>+E14+E16+E18</f>
        <v>0</v>
      </c>
      <c r="F13" s="214">
        <f>+F14+F16+F18</f>
        <v>0</v>
      </c>
      <c r="G13" s="214">
        <v>0</v>
      </c>
      <c r="H13" s="214">
        <v>0</v>
      </c>
      <c r="I13" s="154"/>
      <c r="J13" s="154"/>
      <c r="K13" s="154"/>
      <c r="L13" s="154"/>
      <c r="M13" s="174"/>
      <c r="N13" s="174"/>
      <c r="O13" s="174"/>
    </row>
    <row r="14" spans="1:15" x14ac:dyDescent="0.2">
      <c r="A14" s="209" t="s">
        <v>81</v>
      </c>
      <c r="B14" s="185" t="s">
        <v>485</v>
      </c>
      <c r="C14" s="212">
        <f>+C15</f>
        <v>0</v>
      </c>
      <c r="D14" s="213">
        <f>+D15</f>
        <v>0</v>
      </c>
      <c r="E14" s="213">
        <f>+E15</f>
        <v>0</v>
      </c>
      <c r="F14" s="212">
        <f>+F15</f>
        <v>0</v>
      </c>
      <c r="G14" s="214">
        <v>0</v>
      </c>
      <c r="H14" s="214">
        <v>0</v>
      </c>
      <c r="I14" s="154"/>
      <c r="J14" s="154"/>
      <c r="K14" s="154"/>
      <c r="L14" s="154"/>
      <c r="M14" s="174"/>
      <c r="N14" s="174"/>
      <c r="O14" s="174"/>
    </row>
    <row r="15" spans="1:15" x14ac:dyDescent="0.2">
      <c r="A15" s="177" t="s">
        <v>83</v>
      </c>
      <c r="B15" s="156" t="s">
        <v>485</v>
      </c>
      <c r="C15" s="152"/>
      <c r="D15" s="153"/>
      <c r="E15" s="153"/>
      <c r="F15" s="152"/>
      <c r="G15" s="214">
        <v>0</v>
      </c>
      <c r="H15" s="214">
        <v>0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9" t="s">
        <v>57</v>
      </c>
      <c r="B16" s="185" t="s">
        <v>58</v>
      </c>
      <c r="C16" s="212">
        <f>+C17</f>
        <v>0</v>
      </c>
      <c r="D16" s="213">
        <f>+D17</f>
        <v>0</v>
      </c>
      <c r="E16" s="213">
        <f>+E17</f>
        <v>0</v>
      </c>
      <c r="F16" s="212">
        <f>+F17</f>
        <v>0</v>
      </c>
      <c r="G16" s="214">
        <v>0</v>
      </c>
      <c r="H16" s="214">
        <v>0</v>
      </c>
      <c r="I16" s="154"/>
      <c r="J16" s="154"/>
      <c r="K16" s="154"/>
      <c r="L16" s="154"/>
      <c r="M16" s="174"/>
      <c r="N16" s="174"/>
      <c r="O16" s="174"/>
    </row>
    <row r="17" spans="1:15" x14ac:dyDescent="0.2">
      <c r="A17" s="177" t="s">
        <v>60</v>
      </c>
      <c r="B17" s="156" t="s">
        <v>61</v>
      </c>
      <c r="C17" s="152"/>
      <c r="D17" s="153"/>
      <c r="E17" s="153"/>
      <c r="F17" s="152"/>
      <c r="G17" s="214">
        <v>0</v>
      </c>
      <c r="H17" s="214">
        <v>0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9" t="s">
        <v>62</v>
      </c>
      <c r="B18" s="185" t="s">
        <v>63</v>
      </c>
      <c r="C18" s="212">
        <f>+C19</f>
        <v>0</v>
      </c>
      <c r="D18" s="213">
        <f>+D19</f>
        <v>0</v>
      </c>
      <c r="E18" s="213">
        <f>+E19</f>
        <v>0</v>
      </c>
      <c r="F18" s="212">
        <f>+F19</f>
        <v>0</v>
      </c>
      <c r="G18" s="214">
        <v>0</v>
      </c>
      <c r="H18" s="214">
        <v>0</v>
      </c>
      <c r="I18" s="154"/>
      <c r="J18" s="154"/>
      <c r="K18" s="154"/>
      <c r="L18" s="154"/>
      <c r="M18" s="174"/>
      <c r="N18" s="174"/>
      <c r="O18" s="174"/>
    </row>
    <row r="19" spans="1:15" x14ac:dyDescent="0.2">
      <c r="A19" s="177" t="s">
        <v>75</v>
      </c>
      <c r="B19" s="156" t="s">
        <v>76</v>
      </c>
      <c r="C19" s="152"/>
      <c r="D19" s="153"/>
      <c r="E19" s="153"/>
      <c r="F19" s="152"/>
      <c r="G19" s="214">
        <v>0</v>
      </c>
      <c r="H19" s="214">
        <v>0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67"/>
  <sheetViews>
    <sheetView zoomScale="85" zoomScaleNormal="85" workbookViewId="0">
      <pane xSplit="2" ySplit="5" topLeftCell="C240" activePane="bottomRight" state="frozen"/>
      <selection pane="topRight" activeCell="C1" sqref="C1"/>
      <selection pane="bottomLeft" activeCell="A6" sqref="A6"/>
      <selection pane="bottomRight" activeCell="A11" activeCellId="2" sqref="A20:XFD20 A16:XFD16 A11:XFD11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20.140625" style="1" customWidth="1"/>
    <col min="6" max="6" width="8.85546875" customWidth="1"/>
  </cols>
  <sheetData>
    <row r="1" spans="1:6" ht="15.75" x14ac:dyDescent="0.25">
      <c r="A1" s="300" t="s">
        <v>530</v>
      </c>
      <c r="B1" s="300"/>
      <c r="C1" s="300"/>
      <c r="D1" s="300"/>
      <c r="E1" s="300"/>
      <c r="F1" s="300"/>
    </row>
    <row r="2" spans="1:6" ht="15.75" x14ac:dyDescent="0.25">
      <c r="A2" s="300" t="s">
        <v>531</v>
      </c>
      <c r="B2" s="300"/>
      <c r="C2" s="300"/>
      <c r="D2" s="300"/>
      <c r="E2" s="300"/>
      <c r="F2" s="300"/>
    </row>
    <row r="3" spans="1:6" ht="18" x14ac:dyDescent="0.25">
      <c r="A3" s="163"/>
      <c r="B3" s="163"/>
      <c r="C3" s="163"/>
      <c r="D3" s="164"/>
      <c r="E3" s="173"/>
      <c r="F3" s="164"/>
    </row>
    <row r="4" spans="1:6" ht="42.75" x14ac:dyDescent="0.25">
      <c r="A4" s="299" t="s">
        <v>3</v>
      </c>
      <c r="B4" s="299"/>
      <c r="C4" s="167" t="s">
        <v>578</v>
      </c>
      <c r="D4" s="167" t="s">
        <v>579</v>
      </c>
      <c r="E4" s="223" t="s">
        <v>580</v>
      </c>
      <c r="F4" s="165" t="s">
        <v>532</v>
      </c>
    </row>
    <row r="5" spans="1:6" x14ac:dyDescent="0.25">
      <c r="A5" s="298">
        <v>1</v>
      </c>
      <c r="B5" s="298"/>
      <c r="C5" s="166">
        <v>2</v>
      </c>
      <c r="D5" s="166">
        <v>3</v>
      </c>
      <c r="E5" s="224">
        <v>4.3333333333333304</v>
      </c>
      <c r="F5" s="166">
        <v>5.0833333333333304</v>
      </c>
    </row>
    <row r="6" spans="1:6" ht="25.5" x14ac:dyDescent="0.25">
      <c r="A6" s="230" t="s">
        <v>533</v>
      </c>
      <c r="B6" s="231" t="s">
        <v>534</v>
      </c>
      <c r="C6" s="232">
        <f>C7+C20+C80+C175+C431</f>
        <v>7005943</v>
      </c>
      <c r="D6" s="232"/>
      <c r="E6" s="225">
        <f>E7</f>
        <v>3589206.36</v>
      </c>
      <c r="F6" s="226">
        <f>+E6/C6*100</f>
        <v>51.230881552990084</v>
      </c>
    </row>
    <row r="7" spans="1:6" x14ac:dyDescent="0.25">
      <c r="A7" s="233" t="s">
        <v>203</v>
      </c>
      <c r="B7" s="234" t="s">
        <v>537</v>
      </c>
      <c r="C7" s="232">
        <f>C8+C21+C81+C176+C432</f>
        <v>7005943</v>
      </c>
      <c r="D7" s="232"/>
      <c r="E7" s="225">
        <f>E8</f>
        <v>3589206.36</v>
      </c>
      <c r="F7" s="226">
        <f t="shared" ref="F7:F8" si="0">+E7/C7*100</f>
        <v>51.230881552990084</v>
      </c>
    </row>
    <row r="8" spans="1:6" ht="15.75" thickBot="1" x14ac:dyDescent="0.3">
      <c r="A8" s="257" t="s">
        <v>538</v>
      </c>
      <c r="B8" s="258" t="s">
        <v>539</v>
      </c>
      <c r="C8" s="259">
        <f>C9+C22+C82+C177+C433</f>
        <v>7005943</v>
      </c>
      <c r="D8" s="259"/>
      <c r="E8" s="260">
        <f>E9+E22+E82+E177+E433</f>
        <v>3589206.36</v>
      </c>
      <c r="F8" s="261">
        <f t="shared" si="0"/>
        <v>51.230881552990084</v>
      </c>
    </row>
    <row r="9" spans="1:6" ht="26.25" thickBot="1" x14ac:dyDescent="0.3">
      <c r="A9" s="252" t="s">
        <v>540</v>
      </c>
      <c r="B9" s="253" t="s">
        <v>541</v>
      </c>
      <c r="C9" s="254">
        <f>C10</f>
        <v>4819498</v>
      </c>
      <c r="D9" s="254"/>
      <c r="E9" s="255">
        <f>E10</f>
        <v>2747146.7600000002</v>
      </c>
      <c r="F9" s="256">
        <f t="shared" ref="F9:F11" si="1">+E9/C9*100</f>
        <v>57.000682643711031</v>
      </c>
    </row>
    <row r="10" spans="1:6" x14ac:dyDescent="0.25">
      <c r="A10" s="247" t="s">
        <v>56</v>
      </c>
      <c r="B10" s="248" t="s">
        <v>55</v>
      </c>
      <c r="C10" s="249">
        <f>C11+C16+C20</f>
        <v>4819498</v>
      </c>
      <c r="D10" s="250"/>
      <c r="E10" s="251">
        <f>E11+E16+E20</f>
        <v>2747146.7600000002</v>
      </c>
      <c r="F10" s="251">
        <f t="shared" si="1"/>
        <v>57.000682643711031</v>
      </c>
    </row>
    <row r="11" spans="1:6" s="264" customFormat="1" x14ac:dyDescent="0.25">
      <c r="A11" s="265" t="s">
        <v>83</v>
      </c>
      <c r="B11" s="235" t="s">
        <v>84</v>
      </c>
      <c r="C11" s="237">
        <v>4752040</v>
      </c>
      <c r="D11" s="237"/>
      <c r="E11" s="229">
        <f>E12+E13+E14+E15</f>
        <v>2699126.31</v>
      </c>
      <c r="F11" s="229">
        <f t="shared" si="1"/>
        <v>56.799317977121412</v>
      </c>
    </row>
    <row r="12" spans="1:6" x14ac:dyDescent="0.25">
      <c r="A12" s="241" t="s">
        <v>87</v>
      </c>
      <c r="B12" s="240" t="s">
        <v>88</v>
      </c>
      <c r="C12" s="242"/>
      <c r="D12" s="242"/>
      <c r="E12" s="227">
        <v>2257510.21</v>
      </c>
      <c r="F12" s="242"/>
    </row>
    <row r="13" spans="1:6" x14ac:dyDescent="0.25">
      <c r="A13" s="241" t="s">
        <v>375</v>
      </c>
      <c r="B13" s="240" t="s">
        <v>376</v>
      </c>
      <c r="C13" s="242"/>
      <c r="D13" s="242"/>
      <c r="E13" s="227">
        <v>1037.8</v>
      </c>
      <c r="F13" s="242"/>
    </row>
    <row r="14" spans="1:6" x14ac:dyDescent="0.25">
      <c r="A14" s="241" t="s">
        <v>93</v>
      </c>
      <c r="B14" s="240" t="s">
        <v>92</v>
      </c>
      <c r="C14" s="242"/>
      <c r="D14" s="242"/>
      <c r="E14" s="227">
        <v>70269.740000000005</v>
      </c>
      <c r="F14" s="242"/>
    </row>
    <row r="15" spans="1:6" x14ac:dyDescent="0.25">
      <c r="A15" s="241" t="s">
        <v>96</v>
      </c>
      <c r="B15" s="240" t="s">
        <v>97</v>
      </c>
      <c r="C15" s="242"/>
      <c r="D15" s="242"/>
      <c r="E15" s="227">
        <v>370308.56</v>
      </c>
      <c r="F15" s="242"/>
    </row>
    <row r="16" spans="1:6" s="264" customFormat="1" x14ac:dyDescent="0.25">
      <c r="A16" s="265" t="s">
        <v>98</v>
      </c>
      <c r="B16" s="235" t="s">
        <v>99</v>
      </c>
      <c r="C16" s="237">
        <v>67458</v>
      </c>
      <c r="D16" s="237"/>
      <c r="E16" s="229">
        <f>E17+E18+E19</f>
        <v>48020.45</v>
      </c>
      <c r="F16" s="229">
        <f>+E16/C16*100</f>
        <v>71.185700732307509</v>
      </c>
    </row>
    <row r="17" spans="1:6" ht="25.5" x14ac:dyDescent="0.25">
      <c r="A17" s="241" t="s">
        <v>104</v>
      </c>
      <c r="B17" s="240" t="s">
        <v>105</v>
      </c>
      <c r="C17" s="242"/>
      <c r="D17" s="242"/>
      <c r="E17" s="227">
        <v>44100.45</v>
      </c>
      <c r="F17" s="242"/>
    </row>
    <row r="18" spans="1:6" x14ac:dyDescent="0.25">
      <c r="A18" s="241" t="s">
        <v>134</v>
      </c>
      <c r="B18" s="240" t="s">
        <v>135</v>
      </c>
      <c r="C18" s="242"/>
      <c r="D18" s="242"/>
      <c r="E18" s="227"/>
      <c r="F18" s="242"/>
    </row>
    <row r="19" spans="1:6" x14ac:dyDescent="0.25">
      <c r="A19" s="241" t="s">
        <v>155</v>
      </c>
      <c r="B19" s="240" t="s">
        <v>156</v>
      </c>
      <c r="C19" s="242"/>
      <c r="D19" s="242"/>
      <c r="E19" s="227">
        <v>3920</v>
      </c>
      <c r="F19" s="242"/>
    </row>
    <row r="20" spans="1:6" s="264" customFormat="1" x14ac:dyDescent="0.25">
      <c r="A20" s="265" t="s">
        <v>209</v>
      </c>
      <c r="B20" s="235" t="s">
        <v>210</v>
      </c>
      <c r="C20" s="237"/>
      <c r="D20" s="237"/>
      <c r="E20" s="229">
        <f>E21</f>
        <v>0</v>
      </c>
      <c r="F20" s="229"/>
    </row>
    <row r="21" spans="1:6" ht="15.75" thickBot="1" x14ac:dyDescent="0.3">
      <c r="A21" s="243" t="s">
        <v>213</v>
      </c>
      <c r="B21" s="244" t="s">
        <v>214</v>
      </c>
      <c r="C21" s="245"/>
      <c r="D21" s="245"/>
      <c r="E21" s="246"/>
      <c r="F21" s="245"/>
    </row>
    <row r="22" spans="1:6" ht="26.25" thickBot="1" x14ac:dyDescent="0.3">
      <c r="A22" s="252" t="s">
        <v>542</v>
      </c>
      <c r="B22" s="253" t="s">
        <v>543</v>
      </c>
      <c r="C22" s="254">
        <f>C23</f>
        <v>684006</v>
      </c>
      <c r="D22" s="254"/>
      <c r="E22" s="255">
        <f>E23</f>
        <v>359834.33999999991</v>
      </c>
      <c r="F22" s="256">
        <f t="shared" ref="F22:F23" si="2">+E22/C22*100</f>
        <v>52.606898185103624</v>
      </c>
    </row>
    <row r="23" spans="1:6" x14ac:dyDescent="0.25">
      <c r="A23" s="247" t="s">
        <v>56</v>
      </c>
      <c r="B23" s="248" t="s">
        <v>55</v>
      </c>
      <c r="C23" s="249">
        <f>C24+C29+C56+C64+C66+C69+C80</f>
        <v>684006</v>
      </c>
      <c r="D23" s="250"/>
      <c r="E23" s="251">
        <f>E24+E29+E56+E66+E69</f>
        <v>359834.33999999991</v>
      </c>
      <c r="F23" s="251">
        <f t="shared" si="2"/>
        <v>52.606898185103624</v>
      </c>
    </row>
    <row r="24" spans="1:6" s="264" customFormat="1" x14ac:dyDescent="0.25">
      <c r="A24" s="265" t="s">
        <v>83</v>
      </c>
      <c r="B24" s="235" t="s">
        <v>84</v>
      </c>
      <c r="C24" s="237"/>
      <c r="D24" s="237"/>
      <c r="E24" s="229"/>
      <c r="F24" s="229"/>
    </row>
    <row r="25" spans="1:6" x14ac:dyDescent="0.25">
      <c r="A25" s="241" t="s">
        <v>87</v>
      </c>
      <c r="B25" s="240" t="s">
        <v>88</v>
      </c>
      <c r="C25" s="242"/>
      <c r="D25" s="242"/>
      <c r="E25" s="227"/>
      <c r="F25" s="242"/>
    </row>
    <row r="26" spans="1:6" x14ac:dyDescent="0.25">
      <c r="A26" s="241" t="s">
        <v>89</v>
      </c>
      <c r="B26" s="240" t="s">
        <v>90</v>
      </c>
      <c r="C26" s="242"/>
      <c r="D26" s="242"/>
      <c r="E26" s="227"/>
      <c r="F26" s="242"/>
    </row>
    <row r="27" spans="1:6" x14ac:dyDescent="0.25">
      <c r="A27" s="241" t="s">
        <v>93</v>
      </c>
      <c r="B27" s="240" t="s">
        <v>92</v>
      </c>
      <c r="C27" s="242"/>
      <c r="D27" s="242"/>
      <c r="E27" s="227"/>
      <c r="F27" s="242"/>
    </row>
    <row r="28" spans="1:6" x14ac:dyDescent="0.25">
      <c r="A28" s="241" t="s">
        <v>96</v>
      </c>
      <c r="B28" s="240" t="s">
        <v>97</v>
      </c>
      <c r="C28" s="242"/>
      <c r="D28" s="242"/>
      <c r="E28" s="227"/>
      <c r="F28" s="242"/>
    </row>
    <row r="29" spans="1:6" s="264" customFormat="1" x14ac:dyDescent="0.25">
      <c r="A29" s="265" t="s">
        <v>98</v>
      </c>
      <c r="B29" s="235" t="s">
        <v>99</v>
      </c>
      <c r="C29" s="237">
        <v>589056</v>
      </c>
      <c r="D29" s="237"/>
      <c r="E29" s="229">
        <f>E30+E31+E33+E32+E34+E35+E36+E37+E38+E39+E40+E41+E42+E43+E44+E45+E46+E47+E48+E49+E50+E51+E52+E53+E54+E55</f>
        <v>339842.56999999995</v>
      </c>
      <c r="F29" s="229">
        <f>+E29/C29*100</f>
        <v>57.692743983594085</v>
      </c>
    </row>
    <row r="30" spans="1:6" x14ac:dyDescent="0.25">
      <c r="A30" s="241" t="s">
        <v>102</v>
      </c>
      <c r="B30" s="240" t="s">
        <v>103</v>
      </c>
      <c r="C30" s="242"/>
      <c r="D30" s="242"/>
      <c r="E30" s="227">
        <v>27117.5</v>
      </c>
      <c r="F30" s="242"/>
    </row>
    <row r="31" spans="1:6" ht="25.5" x14ac:dyDescent="0.25">
      <c r="A31" s="241" t="s">
        <v>104</v>
      </c>
      <c r="B31" s="240" t="s">
        <v>105</v>
      </c>
      <c r="C31" s="242"/>
      <c r="D31" s="242"/>
      <c r="E31" s="227"/>
      <c r="F31" s="242"/>
    </row>
    <row r="32" spans="1:6" x14ac:dyDescent="0.25">
      <c r="A32" s="241" t="s">
        <v>106</v>
      </c>
      <c r="B32" s="240" t="s">
        <v>107</v>
      </c>
      <c r="C32" s="242"/>
      <c r="D32" s="242"/>
      <c r="E32" s="227">
        <v>10883.06</v>
      </c>
      <c r="F32" s="242"/>
    </row>
    <row r="33" spans="1:6" x14ac:dyDescent="0.25">
      <c r="A33" s="241" t="s">
        <v>108</v>
      </c>
      <c r="B33" s="240" t="s">
        <v>109</v>
      </c>
      <c r="C33" s="242"/>
      <c r="D33" s="242"/>
      <c r="E33" s="227"/>
      <c r="F33" s="242"/>
    </row>
    <row r="34" spans="1:6" x14ac:dyDescent="0.25">
      <c r="A34" s="241" t="s">
        <v>112</v>
      </c>
      <c r="B34" s="240" t="s">
        <v>113</v>
      </c>
      <c r="C34" s="242"/>
      <c r="D34" s="242"/>
      <c r="E34" s="227">
        <v>25822.45</v>
      </c>
      <c r="F34" s="242"/>
    </row>
    <row r="35" spans="1:6" x14ac:dyDescent="0.25">
      <c r="A35" s="241" t="s">
        <v>381</v>
      </c>
      <c r="B35" s="240" t="s">
        <v>382</v>
      </c>
      <c r="C35" s="242"/>
      <c r="D35" s="242"/>
      <c r="E35" s="227">
        <v>46.7</v>
      </c>
      <c r="F35" s="242"/>
    </row>
    <row r="36" spans="1:6" x14ac:dyDescent="0.25">
      <c r="A36" s="241" t="s">
        <v>114</v>
      </c>
      <c r="B36" s="240" t="s">
        <v>115</v>
      </c>
      <c r="C36" s="242"/>
      <c r="D36" s="242"/>
      <c r="E36" s="227">
        <v>42935.54</v>
      </c>
      <c r="F36" s="242"/>
    </row>
    <row r="37" spans="1:6" ht="25.5" x14ac:dyDescent="0.25">
      <c r="A37" s="241" t="s">
        <v>116</v>
      </c>
      <c r="B37" s="240" t="s">
        <v>117</v>
      </c>
      <c r="C37" s="242"/>
      <c r="D37" s="242"/>
      <c r="E37" s="227">
        <v>10974.08</v>
      </c>
      <c r="F37" s="242"/>
    </row>
    <row r="38" spans="1:6" x14ac:dyDescent="0.25">
      <c r="A38" s="241" t="s">
        <v>118</v>
      </c>
      <c r="B38" s="240" t="s">
        <v>119</v>
      </c>
      <c r="C38" s="242"/>
      <c r="D38" s="242"/>
      <c r="E38" s="227">
        <v>1744.17</v>
      </c>
      <c r="F38" s="242"/>
    </row>
    <row r="39" spans="1:6" x14ac:dyDescent="0.25">
      <c r="A39" s="241" t="s">
        <v>120</v>
      </c>
      <c r="B39" s="240" t="s">
        <v>121</v>
      </c>
      <c r="C39" s="242"/>
      <c r="D39" s="242"/>
      <c r="E39" s="227">
        <v>4351.3999999999996</v>
      </c>
      <c r="F39" s="242"/>
    </row>
    <row r="40" spans="1:6" x14ac:dyDescent="0.25">
      <c r="A40" s="241" t="s">
        <v>124</v>
      </c>
      <c r="B40" s="240" t="s">
        <v>125</v>
      </c>
      <c r="C40" s="242"/>
      <c r="D40" s="242"/>
      <c r="E40" s="227">
        <v>15286.77</v>
      </c>
      <c r="F40" s="242"/>
    </row>
    <row r="41" spans="1:6" x14ac:dyDescent="0.25">
      <c r="A41" s="241" t="s">
        <v>126</v>
      </c>
      <c r="B41" s="240" t="s">
        <v>127</v>
      </c>
      <c r="C41" s="242"/>
      <c r="D41" s="242"/>
      <c r="E41" s="227">
        <v>4042.61</v>
      </c>
      <c r="F41" s="242"/>
    </row>
    <row r="42" spans="1:6" x14ac:dyDescent="0.25">
      <c r="A42" s="241" t="s">
        <v>128</v>
      </c>
      <c r="B42" s="240" t="s">
        <v>129</v>
      </c>
      <c r="C42" s="242"/>
      <c r="D42" s="242"/>
      <c r="E42" s="227">
        <v>14748.45</v>
      </c>
      <c r="F42" s="242"/>
    </row>
    <row r="43" spans="1:6" x14ac:dyDescent="0.25">
      <c r="A43" s="241" t="s">
        <v>130</v>
      </c>
      <c r="B43" s="240" t="s">
        <v>131</v>
      </c>
      <c r="C43" s="242"/>
      <c r="D43" s="242"/>
      <c r="E43" s="227">
        <v>13326.6</v>
      </c>
      <c r="F43" s="242"/>
    </row>
    <row r="44" spans="1:6" x14ac:dyDescent="0.25">
      <c r="A44" s="241" t="s">
        <v>132</v>
      </c>
      <c r="B44" s="240" t="s">
        <v>133</v>
      </c>
      <c r="C44" s="242"/>
      <c r="D44" s="242"/>
      <c r="E44" s="227">
        <v>16314.55</v>
      </c>
      <c r="F44" s="242"/>
    </row>
    <row r="45" spans="1:6" x14ac:dyDescent="0.25">
      <c r="A45" s="241" t="s">
        <v>134</v>
      </c>
      <c r="B45" s="240" t="s">
        <v>135</v>
      </c>
      <c r="C45" s="242"/>
      <c r="D45" s="242"/>
      <c r="E45" s="227">
        <v>6257.29</v>
      </c>
      <c r="F45" s="242"/>
    </row>
    <row r="46" spans="1:6" x14ac:dyDescent="0.25">
      <c r="A46" s="241" t="s">
        <v>136</v>
      </c>
      <c r="B46" s="240" t="s">
        <v>137</v>
      </c>
      <c r="C46" s="242"/>
      <c r="D46" s="242"/>
      <c r="E46" s="227">
        <v>91425.59</v>
      </c>
      <c r="F46" s="242"/>
    </row>
    <row r="47" spans="1:6" x14ac:dyDescent="0.25">
      <c r="A47" s="241" t="s">
        <v>138</v>
      </c>
      <c r="B47" s="240" t="s">
        <v>139</v>
      </c>
      <c r="C47" s="242"/>
      <c r="D47" s="242"/>
      <c r="E47" s="227">
        <v>7983.68</v>
      </c>
      <c r="F47" s="242"/>
    </row>
    <row r="48" spans="1:6" x14ac:dyDescent="0.25">
      <c r="A48" s="241" t="s">
        <v>140</v>
      </c>
      <c r="B48" s="240" t="s">
        <v>141</v>
      </c>
      <c r="C48" s="242"/>
      <c r="D48" s="242"/>
      <c r="E48" s="227">
        <v>19665.53</v>
      </c>
      <c r="F48" s="242"/>
    </row>
    <row r="49" spans="1:6" ht="25.5" x14ac:dyDescent="0.25">
      <c r="A49" s="241" t="s">
        <v>144</v>
      </c>
      <c r="B49" s="240" t="s">
        <v>143</v>
      </c>
      <c r="C49" s="242"/>
      <c r="D49" s="242"/>
      <c r="E49" s="227">
        <v>13057.78</v>
      </c>
      <c r="F49" s="242"/>
    </row>
    <row r="50" spans="1:6" ht="25.5" x14ac:dyDescent="0.25">
      <c r="A50" s="241" t="s">
        <v>147</v>
      </c>
      <c r="B50" s="240" t="s">
        <v>148</v>
      </c>
      <c r="C50" s="242"/>
      <c r="D50" s="242"/>
      <c r="E50" s="227"/>
      <c r="F50" s="242"/>
    </row>
    <row r="51" spans="1:6" x14ac:dyDescent="0.25">
      <c r="A51" s="241" t="s">
        <v>149</v>
      </c>
      <c r="B51" s="240" t="s">
        <v>150</v>
      </c>
      <c r="C51" s="242"/>
      <c r="D51" s="242"/>
      <c r="E51" s="227">
        <v>1479.23</v>
      </c>
      <c r="F51" s="242"/>
    </row>
    <row r="52" spans="1:6" x14ac:dyDescent="0.25">
      <c r="A52" s="241" t="s">
        <v>151</v>
      </c>
      <c r="B52" s="240" t="s">
        <v>152</v>
      </c>
      <c r="C52" s="242"/>
      <c r="D52" s="242"/>
      <c r="E52" s="227">
        <v>8490.2000000000007</v>
      </c>
      <c r="F52" s="242"/>
    </row>
    <row r="53" spans="1:6" x14ac:dyDescent="0.25">
      <c r="A53" s="241" t="s">
        <v>153</v>
      </c>
      <c r="B53" s="240" t="s">
        <v>154</v>
      </c>
      <c r="C53" s="242"/>
      <c r="D53" s="242"/>
      <c r="E53" s="227">
        <v>2762.97</v>
      </c>
      <c r="F53" s="242"/>
    </row>
    <row r="54" spans="1:6" x14ac:dyDescent="0.25">
      <c r="A54" s="241" t="s">
        <v>155</v>
      </c>
      <c r="B54" s="240" t="s">
        <v>156</v>
      </c>
      <c r="C54" s="242"/>
      <c r="D54" s="242"/>
      <c r="E54" s="227">
        <v>205.54</v>
      </c>
      <c r="F54" s="242"/>
    </row>
    <row r="55" spans="1:6" x14ac:dyDescent="0.25">
      <c r="A55" s="241" t="s">
        <v>159</v>
      </c>
      <c r="B55" s="240" t="s">
        <v>146</v>
      </c>
      <c r="C55" s="242"/>
      <c r="D55" s="242"/>
      <c r="E55" s="227">
        <v>920.88</v>
      </c>
      <c r="F55" s="242"/>
    </row>
    <row r="56" spans="1:6" s="264" customFormat="1" x14ac:dyDescent="0.25">
      <c r="A56" s="265" t="s">
        <v>160</v>
      </c>
      <c r="B56" s="235" t="s">
        <v>161</v>
      </c>
      <c r="C56" s="237">
        <v>2150</v>
      </c>
      <c r="D56" s="237"/>
      <c r="E56" s="229">
        <f>E57+E58+E59</f>
        <v>2862.0499999999997</v>
      </c>
      <c r="F56" s="229">
        <f>+E56/C56*100</f>
        <v>133.1186046511628</v>
      </c>
    </row>
    <row r="57" spans="1:6" x14ac:dyDescent="0.25">
      <c r="A57" s="241" t="s">
        <v>164</v>
      </c>
      <c r="B57" s="240" t="s">
        <v>165</v>
      </c>
      <c r="C57" s="242"/>
      <c r="D57" s="242"/>
      <c r="E57" s="227">
        <v>2803.43</v>
      </c>
      <c r="F57" s="242"/>
    </row>
    <row r="58" spans="1:6" x14ac:dyDescent="0.25">
      <c r="A58" s="241">
        <v>3432</v>
      </c>
      <c r="B58" s="240"/>
      <c r="C58" s="242"/>
      <c r="D58" s="242"/>
      <c r="E58" s="227">
        <v>58.6</v>
      </c>
      <c r="F58" s="242"/>
    </row>
    <row r="59" spans="1:6" x14ac:dyDescent="0.25">
      <c r="A59" s="241">
        <v>3433</v>
      </c>
      <c r="B59" s="240"/>
      <c r="C59" s="242"/>
      <c r="D59" s="242"/>
      <c r="E59" s="227">
        <v>0.02</v>
      </c>
      <c r="F59" s="242"/>
    </row>
    <row r="60" spans="1:6" x14ac:dyDescent="0.25">
      <c r="A60" s="241" t="s">
        <v>393</v>
      </c>
      <c r="B60" s="240" t="s">
        <v>394</v>
      </c>
      <c r="C60" s="242"/>
      <c r="D60" s="242"/>
      <c r="E60" s="227"/>
      <c r="F60" s="242"/>
    </row>
    <row r="61" spans="1:6" s="264" customFormat="1" ht="25.5" x14ac:dyDescent="0.25">
      <c r="A61" s="265" t="s">
        <v>203</v>
      </c>
      <c r="B61" s="235" t="s">
        <v>204</v>
      </c>
      <c r="C61" s="237"/>
      <c r="D61" s="237"/>
      <c r="E61" s="229"/>
      <c r="F61" s="229"/>
    </row>
    <row r="62" spans="1:6" x14ac:dyDescent="0.25">
      <c r="A62" s="241" t="s">
        <v>207</v>
      </c>
      <c r="B62" s="240" t="s">
        <v>208</v>
      </c>
      <c r="C62" s="242"/>
      <c r="D62" s="242"/>
      <c r="E62" s="227"/>
      <c r="F62" s="242"/>
    </row>
    <row r="63" spans="1:6" x14ac:dyDescent="0.25">
      <c r="A63" s="241" t="s">
        <v>412</v>
      </c>
      <c r="B63" s="240" t="s">
        <v>413</v>
      </c>
      <c r="C63" s="242"/>
      <c r="D63" s="242"/>
      <c r="E63" s="227"/>
      <c r="F63" s="242"/>
    </row>
    <row r="64" spans="1:6" s="264" customFormat="1" x14ac:dyDescent="0.25">
      <c r="A64" s="265" t="s">
        <v>209</v>
      </c>
      <c r="B64" s="235" t="s">
        <v>210</v>
      </c>
      <c r="C64" s="237"/>
      <c r="D64" s="237"/>
      <c r="E64" s="229"/>
      <c r="F64" s="229"/>
    </row>
    <row r="65" spans="1:6" x14ac:dyDescent="0.25">
      <c r="A65" s="241" t="s">
        <v>213</v>
      </c>
      <c r="B65" s="240" t="s">
        <v>214</v>
      </c>
      <c r="C65" s="242"/>
      <c r="D65" s="242"/>
      <c r="E65" s="227"/>
      <c r="F65" s="242"/>
    </row>
    <row r="66" spans="1:6" s="264" customFormat="1" ht="25.5" x14ac:dyDescent="0.25">
      <c r="A66" s="265" t="s">
        <v>59</v>
      </c>
      <c r="B66" s="235" t="s">
        <v>228</v>
      </c>
      <c r="C66" s="237"/>
      <c r="D66" s="237"/>
      <c r="E66" s="229">
        <f>E67+E68</f>
        <v>5626</v>
      </c>
      <c r="F66" s="229"/>
    </row>
    <row r="67" spans="1:6" x14ac:dyDescent="0.25">
      <c r="A67" s="241" t="s">
        <v>231</v>
      </c>
      <c r="B67" s="240" t="s">
        <v>232</v>
      </c>
      <c r="C67" s="242"/>
      <c r="D67" s="242"/>
      <c r="E67" s="227"/>
      <c r="F67" s="242"/>
    </row>
    <row r="68" spans="1:6" x14ac:dyDescent="0.25">
      <c r="A68" s="241" t="s">
        <v>430</v>
      </c>
      <c r="B68" s="240" t="s">
        <v>348</v>
      </c>
      <c r="C68" s="242"/>
      <c r="D68" s="242"/>
      <c r="E68" s="227">
        <v>5626</v>
      </c>
      <c r="F68" s="242"/>
    </row>
    <row r="69" spans="1:6" s="264" customFormat="1" ht="25.5" x14ac:dyDescent="0.25">
      <c r="A69" s="265" t="s">
        <v>233</v>
      </c>
      <c r="B69" s="235" t="s">
        <v>234</v>
      </c>
      <c r="C69" s="237">
        <v>92800</v>
      </c>
      <c r="D69" s="237"/>
      <c r="E69" s="229">
        <f>E70+E71+E72+E73+E74+E75+E76+E77+E78+E79+E80</f>
        <v>11503.72</v>
      </c>
      <c r="F69" s="229">
        <f>+E69/C69*100</f>
        <v>12.396249999999998</v>
      </c>
    </row>
    <row r="70" spans="1:6" x14ac:dyDescent="0.25">
      <c r="A70" s="241" t="s">
        <v>237</v>
      </c>
      <c r="B70" s="240" t="s">
        <v>238</v>
      </c>
      <c r="C70" s="242"/>
      <c r="D70" s="242"/>
      <c r="E70" s="227"/>
      <c r="F70" s="242"/>
    </row>
    <row r="71" spans="1:6" x14ac:dyDescent="0.25">
      <c r="A71" s="241" t="s">
        <v>241</v>
      </c>
      <c r="B71" s="240" t="s">
        <v>242</v>
      </c>
      <c r="C71" s="242"/>
      <c r="D71" s="242"/>
      <c r="E71" s="227">
        <v>2600.42</v>
      </c>
      <c r="F71" s="242"/>
    </row>
    <row r="72" spans="1:6" x14ac:dyDescent="0.25">
      <c r="A72" s="241" t="s">
        <v>436</v>
      </c>
      <c r="B72" s="240" t="s">
        <v>437</v>
      </c>
      <c r="C72" s="242"/>
      <c r="D72" s="242"/>
      <c r="E72" s="227">
        <v>3422.4</v>
      </c>
      <c r="F72" s="242"/>
    </row>
    <row r="73" spans="1:6" x14ac:dyDescent="0.25">
      <c r="A73" s="241" t="s">
        <v>438</v>
      </c>
      <c r="B73" s="240" t="s">
        <v>439</v>
      </c>
      <c r="C73" s="242"/>
      <c r="D73" s="242"/>
      <c r="E73" s="227"/>
      <c r="F73" s="242"/>
    </row>
    <row r="74" spans="1:6" x14ac:dyDescent="0.25">
      <c r="A74" s="241" t="s">
        <v>243</v>
      </c>
      <c r="B74" s="240" t="s">
        <v>244</v>
      </c>
      <c r="C74" s="242"/>
      <c r="D74" s="242"/>
      <c r="E74" s="227">
        <v>5088.25</v>
      </c>
      <c r="F74" s="242"/>
    </row>
    <row r="75" spans="1:6" x14ac:dyDescent="0.25">
      <c r="A75" s="241" t="s">
        <v>440</v>
      </c>
      <c r="B75" s="240" t="s">
        <v>441</v>
      </c>
      <c r="C75" s="242"/>
      <c r="D75" s="242"/>
      <c r="E75" s="227"/>
      <c r="F75" s="242"/>
    </row>
    <row r="76" spans="1:6" x14ac:dyDescent="0.25">
      <c r="A76" s="241" t="s">
        <v>442</v>
      </c>
      <c r="B76" s="240" t="s">
        <v>360</v>
      </c>
      <c r="C76" s="242"/>
      <c r="D76" s="242"/>
      <c r="E76" s="227"/>
      <c r="F76" s="242"/>
    </row>
    <row r="77" spans="1:6" x14ac:dyDescent="0.25">
      <c r="A77" s="241" t="s">
        <v>443</v>
      </c>
      <c r="B77" s="240" t="s">
        <v>362</v>
      </c>
      <c r="C77" s="242"/>
      <c r="D77" s="242"/>
      <c r="E77" s="227"/>
      <c r="F77" s="242"/>
    </row>
    <row r="78" spans="1:6" x14ac:dyDescent="0.25">
      <c r="A78" s="241" t="s">
        <v>450</v>
      </c>
      <c r="B78" s="240" t="s">
        <v>451</v>
      </c>
      <c r="C78" s="242"/>
      <c r="D78" s="242"/>
      <c r="E78" s="227">
        <v>392.65</v>
      </c>
      <c r="F78" s="242"/>
    </row>
    <row r="79" spans="1:6" x14ac:dyDescent="0.25">
      <c r="A79" s="241" t="s">
        <v>247</v>
      </c>
      <c r="B79" s="240" t="s">
        <v>248</v>
      </c>
      <c r="C79" s="242"/>
      <c r="D79" s="242"/>
      <c r="E79" s="227"/>
      <c r="F79" s="242"/>
    </row>
    <row r="80" spans="1:6" s="264" customFormat="1" ht="25.5" x14ac:dyDescent="0.25">
      <c r="A80" s="265" t="s">
        <v>249</v>
      </c>
      <c r="B80" s="235" t="s">
        <v>250</v>
      </c>
      <c r="C80" s="237"/>
      <c r="D80" s="237"/>
      <c r="E80" s="229"/>
      <c r="F80" s="229"/>
    </row>
    <row r="81" spans="1:6" ht="15.75" thickBot="1" x14ac:dyDescent="0.3">
      <c r="A81" s="243" t="s">
        <v>253</v>
      </c>
      <c r="B81" s="244" t="s">
        <v>252</v>
      </c>
      <c r="C81" s="245"/>
      <c r="D81" s="245"/>
      <c r="E81" s="246"/>
      <c r="F81" s="245"/>
    </row>
    <row r="82" spans="1:6" ht="26.25" thickBot="1" x14ac:dyDescent="0.3">
      <c r="A82" s="252" t="s">
        <v>544</v>
      </c>
      <c r="B82" s="253" t="s">
        <v>545</v>
      </c>
      <c r="C82" s="254">
        <f>C96</f>
        <v>11000</v>
      </c>
      <c r="D82" s="254"/>
      <c r="E82" s="255">
        <f>E83+E86+E96+E118</f>
        <v>10562.130000000001</v>
      </c>
      <c r="F82" s="256">
        <f>+E82/C82*100</f>
        <v>96.019363636363636</v>
      </c>
    </row>
    <row r="83" spans="1:6" x14ac:dyDescent="0.25">
      <c r="A83" s="247" t="s">
        <v>83</v>
      </c>
      <c r="B83" s="248" t="s">
        <v>485</v>
      </c>
      <c r="C83" s="262"/>
      <c r="D83" s="262"/>
      <c r="E83" s="251"/>
      <c r="F83" s="262"/>
    </row>
    <row r="84" spans="1:6" s="264" customFormat="1" x14ac:dyDescent="0.25">
      <c r="A84" s="265" t="s">
        <v>98</v>
      </c>
      <c r="B84" s="235" t="s">
        <v>99</v>
      </c>
      <c r="C84" s="266"/>
      <c r="D84" s="266"/>
      <c r="E84" s="229"/>
      <c r="F84" s="266"/>
    </row>
    <row r="85" spans="1:6" x14ac:dyDescent="0.25">
      <c r="A85" s="241" t="s">
        <v>381</v>
      </c>
      <c r="B85" s="240" t="s">
        <v>382</v>
      </c>
      <c r="C85" s="242"/>
      <c r="D85" s="242"/>
      <c r="E85" s="227"/>
      <c r="F85" s="242"/>
    </row>
    <row r="86" spans="1:6" x14ac:dyDescent="0.25">
      <c r="A86" s="236" t="s">
        <v>60</v>
      </c>
      <c r="B86" s="235" t="s">
        <v>61</v>
      </c>
      <c r="C86" s="238"/>
      <c r="D86" s="238"/>
      <c r="E86" s="226">
        <f>E87+E90</f>
        <v>0</v>
      </c>
      <c r="F86" s="226"/>
    </row>
    <row r="87" spans="1:6" s="264" customFormat="1" x14ac:dyDescent="0.25">
      <c r="A87" s="265" t="s">
        <v>83</v>
      </c>
      <c r="B87" s="235" t="s">
        <v>84</v>
      </c>
      <c r="C87" s="237"/>
      <c r="D87" s="266"/>
      <c r="E87" s="229"/>
      <c r="F87" s="266"/>
    </row>
    <row r="88" spans="1:6" x14ac:dyDescent="0.25">
      <c r="A88" s="241" t="s">
        <v>87</v>
      </c>
      <c r="B88" s="240" t="s">
        <v>88</v>
      </c>
      <c r="C88" s="242"/>
      <c r="D88" s="242"/>
      <c r="E88" s="227"/>
      <c r="F88" s="242"/>
    </row>
    <row r="89" spans="1:6" x14ac:dyDescent="0.25">
      <c r="A89" s="241" t="s">
        <v>96</v>
      </c>
      <c r="B89" s="240" t="s">
        <v>97</v>
      </c>
      <c r="C89" s="242"/>
      <c r="D89" s="242"/>
      <c r="E89" s="227"/>
      <c r="F89" s="242"/>
    </row>
    <row r="90" spans="1:6" s="264" customFormat="1" x14ac:dyDescent="0.25">
      <c r="A90" s="265" t="s">
        <v>98</v>
      </c>
      <c r="B90" s="235" t="s">
        <v>99</v>
      </c>
      <c r="C90" s="237"/>
      <c r="D90" s="237"/>
      <c r="E90" s="229">
        <f>E91+E92+E93</f>
        <v>0</v>
      </c>
      <c r="F90" s="229"/>
    </row>
    <row r="91" spans="1:6" x14ac:dyDescent="0.25">
      <c r="A91" s="241" t="s">
        <v>102</v>
      </c>
      <c r="B91" s="240" t="s">
        <v>103</v>
      </c>
      <c r="C91" s="242"/>
      <c r="D91" s="242"/>
      <c r="E91" s="227">
        <v>0</v>
      </c>
      <c r="F91" s="242"/>
    </row>
    <row r="92" spans="1:6" x14ac:dyDescent="0.25">
      <c r="A92" s="241" t="s">
        <v>136</v>
      </c>
      <c r="B92" s="240" t="s">
        <v>137</v>
      </c>
      <c r="C92" s="242"/>
      <c r="D92" s="242"/>
      <c r="E92" s="227"/>
      <c r="F92" s="242"/>
    </row>
    <row r="93" spans="1:6" x14ac:dyDescent="0.25">
      <c r="A93" s="241" t="s">
        <v>140</v>
      </c>
      <c r="B93" s="240" t="s">
        <v>141</v>
      </c>
      <c r="C93" s="242"/>
      <c r="D93" s="242"/>
      <c r="E93" s="227"/>
      <c r="F93" s="242"/>
    </row>
    <row r="94" spans="1:6" ht="25.5" x14ac:dyDescent="0.25">
      <c r="A94" s="241" t="s">
        <v>144</v>
      </c>
      <c r="B94" s="240" t="s">
        <v>143</v>
      </c>
      <c r="C94" s="242"/>
      <c r="D94" s="242"/>
      <c r="E94" s="227"/>
      <c r="F94" s="242"/>
    </row>
    <row r="95" spans="1:6" x14ac:dyDescent="0.25">
      <c r="A95" s="241" t="s">
        <v>151</v>
      </c>
      <c r="B95" s="240" t="s">
        <v>152</v>
      </c>
      <c r="C95" s="242"/>
      <c r="D95" s="242"/>
      <c r="E95" s="227"/>
      <c r="F95" s="242"/>
    </row>
    <row r="96" spans="1:6" x14ac:dyDescent="0.25">
      <c r="A96" s="236" t="s">
        <v>64</v>
      </c>
      <c r="B96" s="235" t="s">
        <v>65</v>
      </c>
      <c r="C96" s="237">
        <f>C97+C101+C116</f>
        <v>11000</v>
      </c>
      <c r="D96" s="238"/>
      <c r="E96" s="226">
        <f>E97+E101</f>
        <v>1036.1300000000001</v>
      </c>
      <c r="F96" s="226">
        <f t="shared" ref="F96" si="3">+E96/C96*100</f>
        <v>9.4193636363636362</v>
      </c>
    </row>
    <row r="97" spans="1:6" s="264" customFormat="1" x14ac:dyDescent="0.25">
      <c r="A97" s="265" t="s">
        <v>83</v>
      </c>
      <c r="B97" s="235" t="s">
        <v>84</v>
      </c>
      <c r="C97" s="237"/>
      <c r="D97" s="237"/>
      <c r="E97" s="229"/>
      <c r="F97" s="229"/>
    </row>
    <row r="98" spans="1:6" x14ac:dyDescent="0.25">
      <c r="A98" s="241" t="s">
        <v>87</v>
      </c>
      <c r="B98" s="240" t="s">
        <v>88</v>
      </c>
      <c r="C98" s="242"/>
      <c r="D98" s="242"/>
      <c r="E98" s="227"/>
      <c r="F98" s="242"/>
    </row>
    <row r="99" spans="1:6" x14ac:dyDescent="0.25">
      <c r="A99" s="241" t="s">
        <v>93</v>
      </c>
      <c r="B99" s="240" t="s">
        <v>92</v>
      </c>
      <c r="C99" s="242"/>
      <c r="D99" s="242"/>
      <c r="E99" s="227"/>
      <c r="F99" s="242"/>
    </row>
    <row r="100" spans="1:6" x14ac:dyDescent="0.25">
      <c r="A100" s="241" t="s">
        <v>96</v>
      </c>
      <c r="B100" s="240" t="s">
        <v>97</v>
      </c>
      <c r="C100" s="242"/>
      <c r="D100" s="242"/>
      <c r="E100" s="227"/>
      <c r="F100" s="242"/>
    </row>
    <row r="101" spans="1:6" s="264" customFormat="1" x14ac:dyDescent="0.25">
      <c r="A101" s="265" t="s">
        <v>98</v>
      </c>
      <c r="B101" s="235" t="s">
        <v>99</v>
      </c>
      <c r="C101" s="237">
        <v>11000</v>
      </c>
      <c r="D101" s="237"/>
      <c r="E101" s="229">
        <f>E102</f>
        <v>1036.1300000000001</v>
      </c>
      <c r="F101" s="229">
        <f>+E101/C101*100</f>
        <v>9.4193636363636362</v>
      </c>
    </row>
    <row r="102" spans="1:6" x14ac:dyDescent="0.25">
      <c r="A102" s="241" t="s">
        <v>102</v>
      </c>
      <c r="B102" s="240" t="s">
        <v>103</v>
      </c>
      <c r="C102" s="242"/>
      <c r="D102" s="242"/>
      <c r="E102" s="227">
        <v>1036.1300000000001</v>
      </c>
      <c r="F102" s="242"/>
    </row>
    <row r="103" spans="1:6" x14ac:dyDescent="0.25">
      <c r="A103" s="241" t="s">
        <v>106</v>
      </c>
      <c r="B103" s="240" t="s">
        <v>107</v>
      </c>
      <c r="C103" s="242"/>
      <c r="D103" s="242"/>
      <c r="E103" s="227"/>
      <c r="F103" s="242"/>
    </row>
    <row r="104" spans="1:6" x14ac:dyDescent="0.25">
      <c r="A104" s="241" t="s">
        <v>112</v>
      </c>
      <c r="B104" s="240" t="s">
        <v>113</v>
      </c>
      <c r="C104" s="242"/>
      <c r="D104" s="242"/>
      <c r="E104" s="227"/>
      <c r="F104" s="242"/>
    </row>
    <row r="105" spans="1:6" x14ac:dyDescent="0.25">
      <c r="A105" s="241" t="s">
        <v>381</v>
      </c>
      <c r="B105" s="240" t="s">
        <v>382</v>
      </c>
      <c r="C105" s="242"/>
      <c r="D105" s="242"/>
      <c r="E105" s="227"/>
      <c r="F105" s="242"/>
    </row>
    <row r="106" spans="1:6" x14ac:dyDescent="0.25">
      <c r="A106" s="241" t="s">
        <v>114</v>
      </c>
      <c r="B106" s="240" t="s">
        <v>115</v>
      </c>
      <c r="C106" s="242"/>
      <c r="D106" s="242"/>
      <c r="E106" s="227"/>
      <c r="F106" s="242"/>
    </row>
    <row r="107" spans="1:6" x14ac:dyDescent="0.25">
      <c r="A107" s="241" t="s">
        <v>124</v>
      </c>
      <c r="B107" s="240" t="s">
        <v>125</v>
      </c>
      <c r="C107" s="242"/>
      <c r="D107" s="242"/>
      <c r="E107" s="227"/>
      <c r="F107" s="242"/>
    </row>
    <row r="108" spans="1:6" x14ac:dyDescent="0.25">
      <c r="A108" s="241" t="s">
        <v>128</v>
      </c>
      <c r="B108" s="240" t="s">
        <v>129</v>
      </c>
      <c r="C108" s="242"/>
      <c r="D108" s="242"/>
      <c r="E108" s="227"/>
      <c r="F108" s="242"/>
    </row>
    <row r="109" spans="1:6" x14ac:dyDescent="0.25">
      <c r="A109" s="241" t="s">
        <v>132</v>
      </c>
      <c r="B109" s="240" t="s">
        <v>133</v>
      </c>
      <c r="C109" s="242"/>
      <c r="D109" s="242"/>
      <c r="E109" s="227"/>
      <c r="F109" s="242"/>
    </row>
    <row r="110" spans="1:6" x14ac:dyDescent="0.25">
      <c r="A110" s="241" t="s">
        <v>136</v>
      </c>
      <c r="B110" s="240" t="s">
        <v>137</v>
      </c>
      <c r="C110" s="242"/>
      <c r="D110" s="242"/>
      <c r="E110" s="227"/>
      <c r="F110" s="242"/>
    </row>
    <row r="111" spans="1:6" x14ac:dyDescent="0.25">
      <c r="A111" s="241" t="s">
        <v>138</v>
      </c>
      <c r="B111" s="240" t="s">
        <v>139</v>
      </c>
      <c r="C111" s="242"/>
      <c r="D111" s="242"/>
      <c r="E111" s="227"/>
      <c r="F111" s="242"/>
    </row>
    <row r="112" spans="1:6" x14ac:dyDescent="0.25">
      <c r="A112" s="241" t="s">
        <v>140</v>
      </c>
      <c r="B112" s="240" t="s">
        <v>141</v>
      </c>
      <c r="C112" s="242"/>
      <c r="D112" s="242"/>
      <c r="E112" s="227"/>
      <c r="F112" s="242"/>
    </row>
    <row r="113" spans="1:6" ht="25.5" x14ac:dyDescent="0.25">
      <c r="A113" s="241" t="s">
        <v>144</v>
      </c>
      <c r="B113" s="240" t="s">
        <v>143</v>
      </c>
      <c r="C113" s="242"/>
      <c r="D113" s="242"/>
      <c r="E113" s="227"/>
      <c r="F113" s="242"/>
    </row>
    <row r="114" spans="1:6" x14ac:dyDescent="0.25">
      <c r="A114" s="241" t="s">
        <v>151</v>
      </c>
      <c r="B114" s="240" t="s">
        <v>152</v>
      </c>
      <c r="C114" s="242"/>
      <c r="D114" s="242"/>
      <c r="E114" s="227"/>
      <c r="F114" s="242"/>
    </row>
    <row r="115" spans="1:6" x14ac:dyDescent="0.25">
      <c r="A115" s="241" t="s">
        <v>159</v>
      </c>
      <c r="B115" s="240" t="s">
        <v>146</v>
      </c>
      <c r="C115" s="242"/>
      <c r="D115" s="242"/>
      <c r="E115" s="227"/>
      <c r="F115" s="242"/>
    </row>
    <row r="116" spans="1:6" s="264" customFormat="1" ht="25.5" x14ac:dyDescent="0.25">
      <c r="A116" s="265" t="s">
        <v>233</v>
      </c>
      <c r="B116" s="235" t="s">
        <v>234</v>
      </c>
      <c r="C116" s="237"/>
      <c r="D116" s="237"/>
      <c r="E116" s="229"/>
      <c r="F116" s="229"/>
    </row>
    <row r="117" spans="1:6" x14ac:dyDescent="0.25">
      <c r="A117" s="241" t="s">
        <v>241</v>
      </c>
      <c r="B117" s="240" t="s">
        <v>242</v>
      </c>
      <c r="C117" s="242"/>
      <c r="D117" s="242"/>
      <c r="E117" s="227"/>
      <c r="F117" s="242"/>
    </row>
    <row r="118" spans="1:6" x14ac:dyDescent="0.25">
      <c r="A118" s="236" t="s">
        <v>75</v>
      </c>
      <c r="B118" s="235" t="s">
        <v>76</v>
      </c>
      <c r="C118" s="238"/>
      <c r="D118" s="238"/>
      <c r="E118" s="226">
        <f>E119+E123</f>
        <v>9526</v>
      </c>
      <c r="F118" s="226"/>
    </row>
    <row r="119" spans="1:6" s="264" customFormat="1" x14ac:dyDescent="0.25">
      <c r="A119" s="265" t="s">
        <v>83</v>
      </c>
      <c r="B119" s="235" t="s">
        <v>84</v>
      </c>
      <c r="C119" s="237"/>
      <c r="D119" s="237"/>
      <c r="E119" s="229"/>
      <c r="F119" s="229"/>
    </row>
    <row r="120" spans="1:6" x14ac:dyDescent="0.25">
      <c r="A120" s="241" t="s">
        <v>87</v>
      </c>
      <c r="B120" s="240" t="s">
        <v>88</v>
      </c>
      <c r="C120" s="242"/>
      <c r="D120" s="242"/>
      <c r="E120" s="227"/>
      <c r="F120" s="242"/>
    </row>
    <row r="121" spans="1:6" x14ac:dyDescent="0.25">
      <c r="A121" s="241" t="s">
        <v>93</v>
      </c>
      <c r="B121" s="240" t="s">
        <v>92</v>
      </c>
      <c r="C121" s="242"/>
      <c r="D121" s="242"/>
      <c r="E121" s="227"/>
      <c r="F121" s="242"/>
    </row>
    <row r="122" spans="1:6" x14ac:dyDescent="0.25">
      <c r="A122" s="241" t="s">
        <v>96</v>
      </c>
      <c r="B122" s="240" t="s">
        <v>97</v>
      </c>
      <c r="C122" s="242"/>
      <c r="D122" s="242"/>
      <c r="E122" s="227"/>
      <c r="F122" s="242"/>
    </row>
    <row r="123" spans="1:6" s="264" customFormat="1" x14ac:dyDescent="0.25">
      <c r="A123" s="265" t="s">
        <v>98</v>
      </c>
      <c r="B123" s="235" t="s">
        <v>99</v>
      </c>
      <c r="C123" s="237"/>
      <c r="D123" s="237"/>
      <c r="E123" s="229">
        <f>E124+E125+E126+E127+E128+E129+E130+E131+E132+E133+E134+E135</f>
        <v>9526</v>
      </c>
      <c r="F123" s="229"/>
    </row>
    <row r="124" spans="1:6" x14ac:dyDescent="0.25">
      <c r="A124" s="241" t="s">
        <v>102</v>
      </c>
      <c r="B124" s="240" t="s">
        <v>103</v>
      </c>
      <c r="C124" s="242"/>
      <c r="D124" s="242"/>
      <c r="E124" s="227">
        <v>9526</v>
      </c>
      <c r="F124" s="242"/>
    </row>
    <row r="125" spans="1:6" ht="25.5" x14ac:dyDescent="0.25">
      <c r="A125" s="241" t="s">
        <v>104</v>
      </c>
      <c r="B125" s="240" t="s">
        <v>105</v>
      </c>
      <c r="C125" s="242"/>
      <c r="D125" s="242"/>
      <c r="E125" s="227"/>
      <c r="F125" s="242"/>
    </row>
    <row r="126" spans="1:6" x14ac:dyDescent="0.25">
      <c r="A126" s="241" t="s">
        <v>106</v>
      </c>
      <c r="B126" s="240" t="s">
        <v>107</v>
      </c>
      <c r="C126" s="242"/>
      <c r="D126" s="242"/>
      <c r="E126" s="227"/>
      <c r="F126" s="242"/>
    </row>
    <row r="127" spans="1:6" x14ac:dyDescent="0.25">
      <c r="A127" s="241" t="s">
        <v>112</v>
      </c>
      <c r="B127" s="240" t="s">
        <v>113</v>
      </c>
      <c r="C127" s="242"/>
      <c r="D127" s="242"/>
      <c r="E127" s="227"/>
      <c r="F127" s="242"/>
    </row>
    <row r="128" spans="1:6" x14ac:dyDescent="0.25">
      <c r="A128" s="241" t="s">
        <v>381</v>
      </c>
      <c r="B128" s="240" t="s">
        <v>382</v>
      </c>
      <c r="C128" s="242"/>
      <c r="D128" s="242"/>
      <c r="E128" s="227"/>
      <c r="F128" s="242"/>
    </row>
    <row r="129" spans="1:6" x14ac:dyDescent="0.25">
      <c r="A129" s="241" t="s">
        <v>114</v>
      </c>
      <c r="B129" s="240" t="s">
        <v>115</v>
      </c>
      <c r="C129" s="242"/>
      <c r="D129" s="242"/>
      <c r="E129" s="227"/>
      <c r="F129" s="242"/>
    </row>
    <row r="130" spans="1:6" ht="25.5" x14ac:dyDescent="0.25">
      <c r="A130" s="241" t="s">
        <v>116</v>
      </c>
      <c r="B130" s="240" t="s">
        <v>117</v>
      </c>
      <c r="C130" s="242"/>
      <c r="D130" s="242"/>
      <c r="E130" s="227"/>
      <c r="F130" s="242"/>
    </row>
    <row r="131" spans="1:6" x14ac:dyDescent="0.25">
      <c r="A131" s="241" t="s">
        <v>118</v>
      </c>
      <c r="B131" s="240" t="s">
        <v>119</v>
      </c>
      <c r="C131" s="242"/>
      <c r="D131" s="242"/>
      <c r="E131" s="227"/>
      <c r="F131" s="242"/>
    </row>
    <row r="132" spans="1:6" x14ac:dyDescent="0.25">
      <c r="A132" s="241" t="s">
        <v>120</v>
      </c>
      <c r="B132" s="240" t="s">
        <v>121</v>
      </c>
      <c r="C132" s="242"/>
      <c r="D132" s="242"/>
      <c r="E132" s="227"/>
      <c r="F132" s="242"/>
    </row>
    <row r="133" spans="1:6" x14ac:dyDescent="0.25">
      <c r="A133" s="241" t="s">
        <v>124</v>
      </c>
      <c r="B133" s="240" t="s">
        <v>125</v>
      </c>
      <c r="C133" s="242"/>
      <c r="D133" s="242"/>
      <c r="E133" s="227"/>
      <c r="F133" s="242"/>
    </row>
    <row r="134" spans="1:6" x14ac:dyDescent="0.25">
      <c r="A134" s="241" t="s">
        <v>126</v>
      </c>
      <c r="B134" s="240" t="s">
        <v>127</v>
      </c>
      <c r="C134" s="242"/>
      <c r="D134" s="242"/>
      <c r="E134" s="227"/>
      <c r="F134" s="242"/>
    </row>
    <row r="135" spans="1:6" x14ac:dyDescent="0.25">
      <c r="A135" s="241" t="s">
        <v>128</v>
      </c>
      <c r="B135" s="240" t="s">
        <v>129</v>
      </c>
      <c r="C135" s="242"/>
      <c r="D135" s="242"/>
      <c r="E135" s="227"/>
      <c r="F135" s="242"/>
    </row>
    <row r="136" spans="1:6" x14ac:dyDescent="0.25">
      <c r="A136" s="241" t="s">
        <v>132</v>
      </c>
      <c r="B136" s="240" t="s">
        <v>133</v>
      </c>
      <c r="C136" s="242"/>
      <c r="D136" s="242"/>
      <c r="E136" s="227"/>
      <c r="F136" s="242"/>
    </row>
    <row r="137" spans="1:6" x14ac:dyDescent="0.25">
      <c r="A137" s="241" t="s">
        <v>134</v>
      </c>
      <c r="B137" s="240" t="s">
        <v>135</v>
      </c>
      <c r="C137" s="242"/>
      <c r="D137" s="242"/>
      <c r="E137" s="227"/>
      <c r="F137" s="242"/>
    </row>
    <row r="138" spans="1:6" x14ac:dyDescent="0.25">
      <c r="A138" s="241" t="s">
        <v>136</v>
      </c>
      <c r="B138" s="240" t="s">
        <v>137</v>
      </c>
      <c r="C138" s="242"/>
      <c r="D138" s="242"/>
      <c r="E138" s="227"/>
      <c r="F138" s="242"/>
    </row>
    <row r="139" spans="1:6" x14ac:dyDescent="0.25">
      <c r="A139" s="241" t="s">
        <v>140</v>
      </c>
      <c r="B139" s="240" t="s">
        <v>141</v>
      </c>
      <c r="C139" s="242"/>
      <c r="D139" s="242"/>
      <c r="E139" s="227"/>
      <c r="F139" s="242"/>
    </row>
    <row r="140" spans="1:6" ht="25.5" x14ac:dyDescent="0.25">
      <c r="A140" s="241" t="s">
        <v>144</v>
      </c>
      <c r="B140" s="240" t="s">
        <v>143</v>
      </c>
      <c r="C140" s="242"/>
      <c r="D140" s="242"/>
      <c r="E140" s="227"/>
      <c r="F140" s="242"/>
    </row>
    <row r="141" spans="1:6" x14ac:dyDescent="0.25">
      <c r="A141" s="241" t="s">
        <v>149</v>
      </c>
      <c r="B141" s="240" t="s">
        <v>150</v>
      </c>
      <c r="C141" s="242"/>
      <c r="D141" s="242"/>
      <c r="E141" s="227"/>
      <c r="F141" s="242"/>
    </row>
    <row r="142" spans="1:6" x14ac:dyDescent="0.25">
      <c r="A142" s="241" t="s">
        <v>151</v>
      </c>
      <c r="B142" s="240" t="s">
        <v>152</v>
      </c>
      <c r="C142" s="242"/>
      <c r="D142" s="242"/>
      <c r="E142" s="227"/>
      <c r="F142" s="242"/>
    </row>
    <row r="143" spans="1:6" x14ac:dyDescent="0.25">
      <c r="A143" s="241" t="s">
        <v>155</v>
      </c>
      <c r="B143" s="240" t="s">
        <v>156</v>
      </c>
      <c r="C143" s="242"/>
      <c r="D143" s="242"/>
      <c r="E143" s="227"/>
      <c r="F143" s="242"/>
    </row>
    <row r="144" spans="1:6" x14ac:dyDescent="0.25">
      <c r="A144" s="241" t="s">
        <v>159</v>
      </c>
      <c r="B144" s="240" t="s">
        <v>146</v>
      </c>
      <c r="C144" s="242"/>
      <c r="D144" s="242"/>
      <c r="E144" s="227"/>
      <c r="F144" s="242"/>
    </row>
    <row r="145" spans="1:6" s="264" customFormat="1" x14ac:dyDescent="0.25">
      <c r="A145" s="265" t="s">
        <v>160</v>
      </c>
      <c r="B145" s="235" t="s">
        <v>161</v>
      </c>
      <c r="C145" s="237"/>
      <c r="D145" s="237"/>
      <c r="E145" s="229"/>
      <c r="F145" s="229"/>
    </row>
    <row r="146" spans="1:6" x14ac:dyDescent="0.25">
      <c r="A146" s="241" t="s">
        <v>164</v>
      </c>
      <c r="B146" s="240" t="s">
        <v>165</v>
      </c>
      <c r="C146" s="242"/>
      <c r="D146" s="242"/>
      <c r="E146" s="227"/>
      <c r="F146" s="242"/>
    </row>
    <row r="147" spans="1:6" ht="25.5" x14ac:dyDescent="0.25">
      <c r="A147" s="241" t="s">
        <v>389</v>
      </c>
      <c r="B147" s="240" t="s">
        <v>390</v>
      </c>
      <c r="C147" s="242"/>
      <c r="D147" s="242"/>
      <c r="E147" s="227"/>
      <c r="F147" s="242"/>
    </row>
    <row r="148" spans="1:6" s="264" customFormat="1" x14ac:dyDescent="0.25">
      <c r="A148" s="265" t="s">
        <v>166</v>
      </c>
      <c r="B148" s="235" t="s">
        <v>167</v>
      </c>
      <c r="C148" s="266"/>
      <c r="D148" s="266"/>
      <c r="E148" s="229"/>
      <c r="F148" s="266"/>
    </row>
    <row r="149" spans="1:6" ht="25.5" x14ac:dyDescent="0.25">
      <c r="A149" s="241" t="s">
        <v>174</v>
      </c>
      <c r="B149" s="240" t="s">
        <v>173</v>
      </c>
      <c r="C149" s="242"/>
      <c r="D149" s="242"/>
      <c r="E149" s="227"/>
      <c r="F149" s="242"/>
    </row>
    <row r="150" spans="1:6" ht="25.5" x14ac:dyDescent="0.25">
      <c r="A150" s="265" t="s">
        <v>175</v>
      </c>
      <c r="B150" s="240" t="s">
        <v>176</v>
      </c>
      <c r="C150" s="238"/>
      <c r="D150" s="238"/>
      <c r="E150" s="226"/>
      <c r="F150" s="226"/>
    </row>
    <row r="151" spans="1:6" x14ac:dyDescent="0.25">
      <c r="A151" s="241" t="s">
        <v>179</v>
      </c>
      <c r="B151" s="240" t="s">
        <v>180</v>
      </c>
      <c r="C151" s="242"/>
      <c r="D151" s="242"/>
      <c r="E151" s="227"/>
      <c r="F151" s="242"/>
    </row>
    <row r="152" spans="1:6" ht="25.5" x14ac:dyDescent="0.25">
      <c r="A152" s="241" t="s">
        <v>403</v>
      </c>
      <c r="B152" s="240" t="s">
        <v>404</v>
      </c>
      <c r="C152" s="242"/>
      <c r="D152" s="242"/>
      <c r="E152" s="227"/>
      <c r="F152" s="242"/>
    </row>
    <row r="153" spans="1:6" ht="38.25" x14ac:dyDescent="0.25">
      <c r="A153" s="241" t="s">
        <v>405</v>
      </c>
      <c r="B153" s="240" t="s">
        <v>292</v>
      </c>
      <c r="C153" s="242"/>
      <c r="D153" s="242"/>
      <c r="E153" s="227"/>
      <c r="F153" s="242"/>
    </row>
    <row r="154" spans="1:6" s="264" customFormat="1" ht="25.5" x14ac:dyDescent="0.25">
      <c r="A154" s="265" t="s">
        <v>203</v>
      </c>
      <c r="B154" s="235" t="s">
        <v>204</v>
      </c>
      <c r="C154" s="237"/>
      <c r="D154" s="237"/>
      <c r="E154" s="229"/>
      <c r="F154" s="229"/>
    </row>
    <row r="155" spans="1:6" x14ac:dyDescent="0.25">
      <c r="A155" s="241" t="s">
        <v>207</v>
      </c>
      <c r="B155" s="240" t="s">
        <v>208</v>
      </c>
      <c r="C155" s="242"/>
      <c r="D155" s="242"/>
      <c r="E155" s="227"/>
      <c r="F155" s="242"/>
    </row>
    <row r="156" spans="1:6" ht="25.5" x14ac:dyDescent="0.25">
      <c r="A156" s="241" t="s">
        <v>414</v>
      </c>
      <c r="B156" s="240" t="s">
        <v>415</v>
      </c>
      <c r="C156" s="242"/>
      <c r="D156" s="242"/>
      <c r="E156" s="227"/>
      <c r="F156" s="242"/>
    </row>
    <row r="157" spans="1:6" s="264" customFormat="1" x14ac:dyDescent="0.25">
      <c r="A157" s="265" t="s">
        <v>209</v>
      </c>
      <c r="B157" s="235" t="s">
        <v>210</v>
      </c>
      <c r="C157" s="237"/>
      <c r="D157" s="237"/>
      <c r="E157" s="229"/>
      <c r="F157" s="229"/>
    </row>
    <row r="158" spans="1:6" x14ac:dyDescent="0.25">
      <c r="A158" s="241" t="s">
        <v>215</v>
      </c>
      <c r="B158" s="240" t="s">
        <v>216</v>
      </c>
      <c r="C158" s="242"/>
      <c r="D158" s="242"/>
      <c r="E158" s="227"/>
      <c r="F158" s="242"/>
    </row>
    <row r="159" spans="1:6" x14ac:dyDescent="0.25">
      <c r="A159" s="241" t="s">
        <v>418</v>
      </c>
      <c r="B159" s="240" t="s">
        <v>419</v>
      </c>
      <c r="C159" s="242"/>
      <c r="D159" s="242"/>
      <c r="E159" s="227"/>
      <c r="F159" s="242"/>
    </row>
    <row r="160" spans="1:6" s="264" customFormat="1" ht="25.5" x14ac:dyDescent="0.25">
      <c r="A160" s="265" t="s">
        <v>233</v>
      </c>
      <c r="B160" s="235" t="s">
        <v>234</v>
      </c>
      <c r="C160" s="237"/>
      <c r="D160" s="237"/>
      <c r="E160" s="229"/>
      <c r="F160" s="229"/>
    </row>
    <row r="161" spans="1:6" x14ac:dyDescent="0.25">
      <c r="A161" s="241" t="s">
        <v>241</v>
      </c>
      <c r="B161" s="240" t="s">
        <v>242</v>
      </c>
      <c r="C161" s="242"/>
      <c r="D161" s="242"/>
      <c r="E161" s="227"/>
      <c r="F161" s="242"/>
    </row>
    <row r="162" spans="1:6" x14ac:dyDescent="0.25">
      <c r="A162" s="241" t="s">
        <v>243</v>
      </c>
      <c r="B162" s="240" t="s">
        <v>244</v>
      </c>
      <c r="C162" s="242"/>
      <c r="D162" s="242"/>
      <c r="E162" s="227"/>
      <c r="F162" s="242"/>
    </row>
    <row r="163" spans="1:6" x14ac:dyDescent="0.25">
      <c r="A163" s="241" t="s">
        <v>440</v>
      </c>
      <c r="B163" s="240" t="s">
        <v>441</v>
      </c>
      <c r="C163" s="242"/>
      <c r="D163" s="242"/>
      <c r="E163" s="227"/>
      <c r="F163" s="242"/>
    </row>
    <row r="164" spans="1:6" x14ac:dyDescent="0.25">
      <c r="A164" s="241" t="s">
        <v>443</v>
      </c>
      <c r="B164" s="240" t="s">
        <v>362</v>
      </c>
      <c r="C164" s="242"/>
      <c r="D164" s="242"/>
      <c r="E164" s="227"/>
      <c r="F164" s="242"/>
    </row>
    <row r="165" spans="1:6" x14ac:dyDescent="0.25">
      <c r="A165" s="236" t="s">
        <v>32</v>
      </c>
      <c r="B165" s="235" t="s">
        <v>486</v>
      </c>
      <c r="C165" s="238"/>
      <c r="D165" s="238"/>
      <c r="E165" s="226"/>
      <c r="F165" s="226"/>
    </row>
    <row r="166" spans="1:6" s="264" customFormat="1" x14ac:dyDescent="0.25">
      <c r="A166" s="265" t="s">
        <v>83</v>
      </c>
      <c r="B166" s="235" t="s">
        <v>84</v>
      </c>
      <c r="C166" s="237"/>
      <c r="D166" s="237"/>
      <c r="E166" s="229"/>
      <c r="F166" s="229"/>
    </row>
    <row r="167" spans="1:6" x14ac:dyDescent="0.25">
      <c r="A167" s="241" t="s">
        <v>87</v>
      </c>
      <c r="B167" s="240" t="s">
        <v>88</v>
      </c>
      <c r="C167" s="242"/>
      <c r="D167" s="242"/>
      <c r="E167" s="227"/>
      <c r="F167" s="242"/>
    </row>
    <row r="168" spans="1:6" x14ac:dyDescent="0.25">
      <c r="A168" s="241" t="s">
        <v>96</v>
      </c>
      <c r="B168" s="240" t="s">
        <v>97</v>
      </c>
      <c r="C168" s="242"/>
      <c r="D168" s="242"/>
      <c r="E168" s="227"/>
      <c r="F168" s="242"/>
    </row>
    <row r="169" spans="1:6" s="264" customFormat="1" x14ac:dyDescent="0.25">
      <c r="A169" s="265" t="s">
        <v>98</v>
      </c>
      <c r="B169" s="235" t="s">
        <v>99</v>
      </c>
      <c r="C169" s="237"/>
      <c r="D169" s="237"/>
      <c r="E169" s="229"/>
      <c r="F169" s="229"/>
    </row>
    <row r="170" spans="1:6" x14ac:dyDescent="0.25">
      <c r="A170" s="241" t="s">
        <v>102</v>
      </c>
      <c r="B170" s="240" t="s">
        <v>103</v>
      </c>
      <c r="C170" s="242"/>
      <c r="D170" s="242"/>
      <c r="E170" s="227"/>
      <c r="F170" s="242"/>
    </row>
    <row r="171" spans="1:6" ht="25.5" x14ac:dyDescent="0.25">
      <c r="A171" s="241" t="s">
        <v>104</v>
      </c>
      <c r="B171" s="240" t="s">
        <v>105</v>
      </c>
      <c r="C171" s="242"/>
      <c r="D171" s="242"/>
      <c r="E171" s="227"/>
      <c r="F171" s="242"/>
    </row>
    <row r="172" spans="1:6" x14ac:dyDescent="0.25">
      <c r="A172" s="241" t="s">
        <v>106</v>
      </c>
      <c r="B172" s="240" t="s">
        <v>107</v>
      </c>
      <c r="C172" s="242"/>
      <c r="D172" s="242"/>
      <c r="E172" s="227"/>
      <c r="F172" s="242"/>
    </row>
    <row r="173" spans="1:6" x14ac:dyDescent="0.25">
      <c r="A173" s="241" t="s">
        <v>381</v>
      </c>
      <c r="B173" s="240" t="s">
        <v>382</v>
      </c>
      <c r="C173" s="242"/>
      <c r="D173" s="242"/>
      <c r="E173" s="227"/>
      <c r="F173" s="242"/>
    </row>
    <row r="174" spans="1:6" x14ac:dyDescent="0.25">
      <c r="A174" s="241" t="s">
        <v>118</v>
      </c>
      <c r="B174" s="240" t="s">
        <v>119</v>
      </c>
      <c r="C174" s="242"/>
      <c r="D174" s="242"/>
      <c r="E174" s="227"/>
      <c r="F174" s="242"/>
    </row>
    <row r="175" spans="1:6" x14ac:dyDescent="0.25">
      <c r="A175" s="241" t="s">
        <v>136</v>
      </c>
      <c r="B175" s="240" t="s">
        <v>137</v>
      </c>
      <c r="C175" s="242"/>
      <c r="D175" s="242"/>
      <c r="E175" s="227"/>
      <c r="F175" s="242"/>
    </row>
    <row r="176" spans="1:6" s="264" customFormat="1" ht="26.25" thickBot="1" x14ac:dyDescent="0.3">
      <c r="A176" s="270" t="s">
        <v>233</v>
      </c>
      <c r="B176" s="271" t="s">
        <v>234</v>
      </c>
      <c r="C176" s="272"/>
      <c r="D176" s="272"/>
      <c r="E176" s="273"/>
      <c r="F176" s="273"/>
    </row>
    <row r="177" spans="1:6" ht="60.75" customHeight="1" thickBot="1" x14ac:dyDescent="0.3">
      <c r="A177" s="252" t="s">
        <v>546</v>
      </c>
      <c r="B177" s="253" t="s">
        <v>547</v>
      </c>
      <c r="C177" s="254">
        <f>C178+C236+C305+C327+C387+C422</f>
        <v>1400626</v>
      </c>
      <c r="D177" s="254"/>
      <c r="E177" s="255">
        <f>E178+E236+E305+E327+E387+E422</f>
        <v>471663.12999999995</v>
      </c>
      <c r="F177" s="256">
        <f t="shared" ref="F177:F179" si="4">+E177/C177*100</f>
        <v>33.675165961505783</v>
      </c>
    </row>
    <row r="178" spans="1:6" x14ac:dyDescent="0.25">
      <c r="A178" s="247" t="s">
        <v>83</v>
      </c>
      <c r="B178" s="248" t="s">
        <v>485</v>
      </c>
      <c r="C178" s="249">
        <f>C179+C183+C209+C215+C217+C222+C223</f>
        <v>222500</v>
      </c>
      <c r="D178" s="250"/>
      <c r="E178" s="263">
        <f>E179+E183+E209+E215+E217+E220+E222+E223+E233+E235</f>
        <v>56581.919999999998</v>
      </c>
      <c r="F178" s="251">
        <f t="shared" si="4"/>
        <v>25.430076404494383</v>
      </c>
    </row>
    <row r="179" spans="1:6" s="264" customFormat="1" x14ac:dyDescent="0.25">
      <c r="A179" s="265" t="s">
        <v>83</v>
      </c>
      <c r="B179" s="235" t="s">
        <v>84</v>
      </c>
      <c r="C179" s="237">
        <v>126000</v>
      </c>
      <c r="D179" s="237"/>
      <c r="E179" s="229">
        <f>E180+E181+E182</f>
        <v>20314.830000000002</v>
      </c>
      <c r="F179" s="229">
        <f t="shared" si="4"/>
        <v>16.122880952380953</v>
      </c>
    </row>
    <row r="180" spans="1:6" x14ac:dyDescent="0.25">
      <c r="A180" s="241" t="s">
        <v>87</v>
      </c>
      <c r="B180" s="240" t="s">
        <v>88</v>
      </c>
      <c r="C180" s="242"/>
      <c r="D180" s="242"/>
      <c r="E180" s="227"/>
      <c r="F180" s="242"/>
    </row>
    <row r="181" spans="1:6" x14ac:dyDescent="0.25">
      <c r="A181" s="241" t="s">
        <v>93</v>
      </c>
      <c r="B181" s="240" t="s">
        <v>92</v>
      </c>
      <c r="C181" s="242"/>
      <c r="D181" s="242"/>
      <c r="E181" s="227">
        <v>20314.830000000002</v>
      </c>
      <c r="F181" s="242"/>
    </row>
    <row r="182" spans="1:6" x14ac:dyDescent="0.25">
      <c r="A182" s="241" t="s">
        <v>96</v>
      </c>
      <c r="B182" s="240" t="s">
        <v>97</v>
      </c>
      <c r="C182" s="242"/>
      <c r="D182" s="242"/>
      <c r="E182" s="227"/>
      <c r="F182" s="242"/>
    </row>
    <row r="183" spans="1:6" s="264" customFormat="1" x14ac:dyDescent="0.25">
      <c r="A183" s="265" t="s">
        <v>98</v>
      </c>
      <c r="B183" s="235" t="s">
        <v>99</v>
      </c>
      <c r="C183" s="237">
        <v>72430</v>
      </c>
      <c r="D183" s="237"/>
      <c r="E183" s="229">
        <f>E184+E185+E186+E187+E188+E189+E190+E191+E192+E193+E194+E195+E196+E197+E198+E199+E200+E201+E202+E203+E204+E205+E206+E207+E208</f>
        <v>35903.599999999999</v>
      </c>
      <c r="F183" s="229">
        <f>+E183/C183*100</f>
        <v>49.570067651525605</v>
      </c>
    </row>
    <row r="184" spans="1:6" x14ac:dyDescent="0.25">
      <c r="A184" s="241" t="s">
        <v>102</v>
      </c>
      <c r="B184" s="240" t="s">
        <v>103</v>
      </c>
      <c r="C184" s="242"/>
      <c r="D184" s="242"/>
      <c r="E184" s="227">
        <v>4033.8</v>
      </c>
      <c r="F184" s="242"/>
    </row>
    <row r="185" spans="1:6" ht="25.5" x14ac:dyDescent="0.25">
      <c r="A185" s="241" t="s">
        <v>104</v>
      </c>
      <c r="B185" s="240" t="s">
        <v>105</v>
      </c>
      <c r="C185" s="242"/>
      <c r="D185" s="242"/>
      <c r="E185" s="227"/>
      <c r="F185" s="242"/>
    </row>
    <row r="186" spans="1:6" x14ac:dyDescent="0.25">
      <c r="A186" s="241" t="s">
        <v>106</v>
      </c>
      <c r="B186" s="240" t="s">
        <v>107</v>
      </c>
      <c r="C186" s="242"/>
      <c r="D186" s="242"/>
      <c r="E186" s="227"/>
      <c r="F186" s="242"/>
    </row>
    <row r="187" spans="1:6" x14ac:dyDescent="0.25">
      <c r="A187" s="241" t="s">
        <v>112</v>
      </c>
      <c r="B187" s="240" t="s">
        <v>113</v>
      </c>
      <c r="C187" s="242"/>
      <c r="D187" s="242"/>
      <c r="E187" s="227"/>
      <c r="F187" s="242"/>
    </row>
    <row r="188" spans="1:6" x14ac:dyDescent="0.25">
      <c r="A188" s="241" t="s">
        <v>381</v>
      </c>
      <c r="B188" s="240" t="s">
        <v>382</v>
      </c>
      <c r="C188" s="242"/>
      <c r="D188" s="242"/>
      <c r="E188" s="227"/>
      <c r="F188" s="242"/>
    </row>
    <row r="189" spans="1:6" x14ac:dyDescent="0.25">
      <c r="A189" s="241" t="s">
        <v>114</v>
      </c>
      <c r="B189" s="240" t="s">
        <v>115</v>
      </c>
      <c r="C189" s="242"/>
      <c r="D189" s="242"/>
      <c r="E189" s="227"/>
      <c r="F189" s="242"/>
    </row>
    <row r="190" spans="1:6" ht="25.5" x14ac:dyDescent="0.25">
      <c r="A190" s="241" t="s">
        <v>116</v>
      </c>
      <c r="B190" s="240" t="s">
        <v>117</v>
      </c>
      <c r="C190" s="242"/>
      <c r="D190" s="242"/>
      <c r="E190" s="227">
        <v>357.08</v>
      </c>
      <c r="F190" s="242"/>
    </row>
    <row r="191" spans="1:6" x14ac:dyDescent="0.25">
      <c r="A191" s="241" t="s">
        <v>118</v>
      </c>
      <c r="B191" s="240" t="s">
        <v>119</v>
      </c>
      <c r="C191" s="242"/>
      <c r="D191" s="242"/>
      <c r="E191" s="227"/>
      <c r="F191" s="242"/>
    </row>
    <row r="192" spans="1:6" x14ac:dyDescent="0.25">
      <c r="A192" s="241" t="s">
        <v>120</v>
      </c>
      <c r="B192" s="240" t="s">
        <v>121</v>
      </c>
      <c r="C192" s="242"/>
      <c r="D192" s="242"/>
      <c r="E192" s="227"/>
      <c r="F192" s="242"/>
    </row>
    <row r="193" spans="1:6" x14ac:dyDescent="0.25">
      <c r="A193" s="241" t="s">
        <v>124</v>
      </c>
      <c r="B193" s="240" t="s">
        <v>125</v>
      </c>
      <c r="C193" s="242"/>
      <c r="D193" s="242"/>
      <c r="E193" s="227"/>
      <c r="F193" s="242"/>
    </row>
    <row r="194" spans="1:6" x14ac:dyDescent="0.25">
      <c r="A194" s="241" t="s">
        <v>126</v>
      </c>
      <c r="B194" s="240" t="s">
        <v>127</v>
      </c>
      <c r="C194" s="242"/>
      <c r="D194" s="242"/>
      <c r="E194" s="227">
        <v>4426.8</v>
      </c>
      <c r="F194" s="242"/>
    </row>
    <row r="195" spans="1:6" x14ac:dyDescent="0.25">
      <c r="A195" s="241" t="s">
        <v>128</v>
      </c>
      <c r="B195" s="240" t="s">
        <v>129</v>
      </c>
      <c r="C195" s="242"/>
      <c r="D195" s="242"/>
      <c r="E195" s="227"/>
      <c r="F195" s="242"/>
    </row>
    <row r="196" spans="1:6" x14ac:dyDescent="0.25">
      <c r="A196" s="241" t="s">
        <v>130</v>
      </c>
      <c r="B196" s="240" t="s">
        <v>131</v>
      </c>
      <c r="C196" s="242"/>
      <c r="D196" s="242"/>
      <c r="E196" s="227"/>
      <c r="F196" s="242"/>
    </row>
    <row r="197" spans="1:6" x14ac:dyDescent="0.25">
      <c r="A197" s="241" t="s">
        <v>132</v>
      </c>
      <c r="B197" s="240" t="s">
        <v>133</v>
      </c>
      <c r="C197" s="242"/>
      <c r="D197" s="242"/>
      <c r="E197" s="227">
        <v>401.76</v>
      </c>
      <c r="F197" s="242"/>
    </row>
    <row r="198" spans="1:6" x14ac:dyDescent="0.25">
      <c r="A198" s="241" t="s">
        <v>134</v>
      </c>
      <c r="B198" s="240" t="s">
        <v>135</v>
      </c>
      <c r="C198" s="242"/>
      <c r="D198" s="242"/>
      <c r="E198" s="227"/>
      <c r="F198" s="242"/>
    </row>
    <row r="199" spans="1:6" x14ac:dyDescent="0.25">
      <c r="A199" s="241" t="s">
        <v>136</v>
      </c>
      <c r="B199" s="240" t="s">
        <v>137</v>
      </c>
      <c r="C199" s="242"/>
      <c r="D199" s="242">
        <v>0</v>
      </c>
      <c r="E199" s="227">
        <v>26421.55</v>
      </c>
      <c r="F199" s="242"/>
    </row>
    <row r="200" spans="1:6" x14ac:dyDescent="0.25">
      <c r="A200" s="241" t="s">
        <v>138</v>
      </c>
      <c r="B200" s="240" t="s">
        <v>139</v>
      </c>
      <c r="C200" s="242"/>
      <c r="D200" s="242"/>
      <c r="E200" s="227"/>
      <c r="F200" s="242"/>
    </row>
    <row r="201" spans="1:6" x14ac:dyDescent="0.25">
      <c r="A201" s="241" t="s">
        <v>140</v>
      </c>
      <c r="B201" s="240" t="s">
        <v>141</v>
      </c>
      <c r="C201" s="242"/>
      <c r="D201" s="242"/>
      <c r="E201" s="227"/>
      <c r="F201" s="242"/>
    </row>
    <row r="202" spans="1:6" ht="25.5" x14ac:dyDescent="0.25">
      <c r="A202" s="241" t="s">
        <v>144</v>
      </c>
      <c r="B202" s="240" t="s">
        <v>143</v>
      </c>
      <c r="C202" s="242"/>
      <c r="D202" s="242"/>
      <c r="E202" s="227"/>
      <c r="F202" s="242"/>
    </row>
    <row r="203" spans="1:6" x14ac:dyDescent="0.25">
      <c r="A203" s="241" t="s">
        <v>149</v>
      </c>
      <c r="B203" s="240" t="s">
        <v>150</v>
      </c>
      <c r="C203" s="242"/>
      <c r="D203" s="242"/>
      <c r="E203" s="227"/>
      <c r="F203" s="242"/>
    </row>
    <row r="204" spans="1:6" x14ac:dyDescent="0.25">
      <c r="A204" s="241" t="s">
        <v>151</v>
      </c>
      <c r="B204" s="240" t="s">
        <v>152</v>
      </c>
      <c r="C204" s="242"/>
      <c r="D204" s="242"/>
      <c r="E204" s="227">
        <v>245.11</v>
      </c>
      <c r="F204" s="242"/>
    </row>
    <row r="205" spans="1:6" x14ac:dyDescent="0.25">
      <c r="A205" s="241" t="s">
        <v>153</v>
      </c>
      <c r="B205" s="240" t="s">
        <v>154</v>
      </c>
      <c r="C205" s="242"/>
      <c r="D205" s="242"/>
      <c r="E205" s="227"/>
      <c r="F205" s="242"/>
    </row>
    <row r="206" spans="1:6" x14ac:dyDescent="0.25">
      <c r="A206" s="241" t="s">
        <v>155</v>
      </c>
      <c r="B206" s="240" t="s">
        <v>156</v>
      </c>
      <c r="C206" s="242"/>
      <c r="D206" s="242"/>
      <c r="E206" s="227"/>
      <c r="F206" s="242"/>
    </row>
    <row r="207" spans="1:6" x14ac:dyDescent="0.25">
      <c r="A207" s="241" t="s">
        <v>157</v>
      </c>
      <c r="B207" s="240" t="s">
        <v>158</v>
      </c>
      <c r="C207" s="242"/>
      <c r="D207" s="242"/>
      <c r="E207" s="227"/>
      <c r="F207" s="242"/>
    </row>
    <row r="208" spans="1:6" x14ac:dyDescent="0.25">
      <c r="A208" s="241" t="s">
        <v>159</v>
      </c>
      <c r="B208" s="240" t="s">
        <v>146</v>
      </c>
      <c r="C208" s="242"/>
      <c r="D208" s="242"/>
      <c r="E208" s="227">
        <v>17.5</v>
      </c>
      <c r="F208" s="242"/>
    </row>
    <row r="209" spans="1:6" s="264" customFormat="1" x14ac:dyDescent="0.25">
      <c r="A209" s="265" t="s">
        <v>160</v>
      </c>
      <c r="B209" s="235" t="s">
        <v>161</v>
      </c>
      <c r="C209" s="237">
        <v>570</v>
      </c>
      <c r="D209" s="237">
        <f>D210+D211+D212+D213</f>
        <v>0</v>
      </c>
      <c r="E209" s="229">
        <f>E210+E211+E212+E213+E214</f>
        <v>363.49</v>
      </c>
      <c r="F209" s="229">
        <f>+E209/C209*100</f>
        <v>63.770175438596489</v>
      </c>
    </row>
    <row r="210" spans="1:6" ht="38.25" x14ac:dyDescent="0.25">
      <c r="A210" s="241" t="s">
        <v>387</v>
      </c>
      <c r="B210" s="240" t="s">
        <v>388</v>
      </c>
      <c r="C210" s="242"/>
      <c r="D210" s="242"/>
      <c r="E210" s="227"/>
      <c r="F210" s="242"/>
    </row>
    <row r="211" spans="1:6" x14ac:dyDescent="0.25">
      <c r="A211" s="241" t="s">
        <v>164</v>
      </c>
      <c r="B211" s="240" t="s">
        <v>165</v>
      </c>
      <c r="C211" s="242"/>
      <c r="D211" s="242">
        <v>0</v>
      </c>
      <c r="E211" s="227">
        <v>363.49</v>
      </c>
      <c r="F211" s="242"/>
    </row>
    <row r="212" spans="1:6" ht="25.5" x14ac:dyDescent="0.25">
      <c r="A212" s="241" t="s">
        <v>389</v>
      </c>
      <c r="B212" s="240" t="s">
        <v>390</v>
      </c>
      <c r="C212" s="242"/>
      <c r="D212" s="242"/>
      <c r="E212" s="227"/>
      <c r="F212" s="242"/>
    </row>
    <row r="213" spans="1:6" x14ac:dyDescent="0.25">
      <c r="A213" s="241" t="s">
        <v>391</v>
      </c>
      <c r="B213" s="240" t="s">
        <v>392</v>
      </c>
      <c r="C213" s="242"/>
      <c r="D213" s="242"/>
      <c r="E213" s="227"/>
      <c r="F213" s="242"/>
    </row>
    <row r="214" spans="1:6" x14ac:dyDescent="0.25">
      <c r="A214" s="241" t="s">
        <v>393</v>
      </c>
      <c r="B214" s="240" t="s">
        <v>394</v>
      </c>
      <c r="C214" s="242"/>
      <c r="D214" s="242"/>
      <c r="E214" s="227"/>
      <c r="F214" s="242"/>
    </row>
    <row r="215" spans="1:6" s="264" customFormat="1" ht="25.5" x14ac:dyDescent="0.25">
      <c r="A215" s="265" t="s">
        <v>175</v>
      </c>
      <c r="B215" s="235" t="s">
        <v>176</v>
      </c>
      <c r="C215" s="266"/>
      <c r="D215" s="266"/>
      <c r="E215" s="229"/>
      <c r="F215" s="266"/>
    </row>
    <row r="216" spans="1:6" ht="25.5" x14ac:dyDescent="0.25">
      <c r="A216" s="241" t="s">
        <v>197</v>
      </c>
      <c r="B216" s="240" t="s">
        <v>198</v>
      </c>
      <c r="C216" s="242"/>
      <c r="D216" s="242"/>
      <c r="E216" s="227"/>
      <c r="F216" s="242"/>
    </row>
    <row r="217" spans="1:6" s="264" customFormat="1" ht="25.5" x14ac:dyDescent="0.25">
      <c r="A217" s="265" t="s">
        <v>203</v>
      </c>
      <c r="B217" s="235" t="s">
        <v>204</v>
      </c>
      <c r="C217" s="237">
        <v>20000</v>
      </c>
      <c r="D217" s="237"/>
      <c r="E217" s="229"/>
      <c r="F217" s="229">
        <f>+E217/C217*100</f>
        <v>0</v>
      </c>
    </row>
    <row r="218" spans="1:6" x14ac:dyDescent="0.25">
      <c r="A218" s="241" t="s">
        <v>207</v>
      </c>
      <c r="B218" s="240" t="s">
        <v>208</v>
      </c>
      <c r="C218" s="242"/>
      <c r="D218" s="242"/>
      <c r="E218" s="227"/>
      <c r="F218" s="242"/>
    </row>
    <row r="219" spans="1:6" x14ac:dyDescent="0.25">
      <c r="A219" s="241" t="s">
        <v>412</v>
      </c>
      <c r="B219" s="240" t="s">
        <v>413</v>
      </c>
      <c r="C219" s="242"/>
      <c r="D219" s="242"/>
      <c r="E219" s="227"/>
      <c r="F219" s="242"/>
    </row>
    <row r="220" spans="1:6" s="264" customFormat="1" x14ac:dyDescent="0.25">
      <c r="A220" s="265" t="s">
        <v>209</v>
      </c>
      <c r="B220" s="235" t="s">
        <v>210</v>
      </c>
      <c r="C220" s="237"/>
      <c r="D220" s="237"/>
      <c r="E220" s="229"/>
      <c r="F220" s="229"/>
    </row>
    <row r="221" spans="1:6" x14ac:dyDescent="0.25">
      <c r="A221" s="241" t="s">
        <v>213</v>
      </c>
      <c r="B221" s="240" t="s">
        <v>214</v>
      </c>
      <c r="C221" s="242"/>
      <c r="D221" s="242"/>
      <c r="E221" s="227"/>
      <c r="F221" s="242"/>
    </row>
    <row r="222" spans="1:6" s="264" customFormat="1" ht="25.5" x14ac:dyDescent="0.25">
      <c r="A222" s="265" t="s">
        <v>59</v>
      </c>
      <c r="B222" s="235" t="s">
        <v>228</v>
      </c>
      <c r="C222" s="237"/>
      <c r="D222" s="237"/>
      <c r="E222" s="266"/>
      <c r="F222" s="266"/>
    </row>
    <row r="223" spans="1:6" s="264" customFormat="1" ht="25.5" x14ac:dyDescent="0.25">
      <c r="A223" s="265" t="s">
        <v>233</v>
      </c>
      <c r="B223" s="235" t="s">
        <v>234</v>
      </c>
      <c r="C223" s="237">
        <v>3500</v>
      </c>
      <c r="D223" s="237"/>
      <c r="E223" s="229"/>
      <c r="F223" s="229">
        <f>+E223/C223*100</f>
        <v>0</v>
      </c>
    </row>
    <row r="224" spans="1:6" x14ac:dyDescent="0.25">
      <c r="A224" s="241" t="s">
        <v>241</v>
      </c>
      <c r="B224" s="240" t="s">
        <v>242</v>
      </c>
      <c r="C224" s="242"/>
      <c r="D224" s="242"/>
      <c r="E224" s="227"/>
      <c r="F224" s="242"/>
    </row>
    <row r="225" spans="1:6" x14ac:dyDescent="0.25">
      <c r="A225" s="241" t="s">
        <v>436</v>
      </c>
      <c r="B225" s="240" t="s">
        <v>437</v>
      </c>
      <c r="C225" s="242"/>
      <c r="D225" s="242"/>
      <c r="E225" s="227"/>
      <c r="F225" s="242"/>
    </row>
    <row r="226" spans="1:6" x14ac:dyDescent="0.25">
      <c r="A226" s="241" t="s">
        <v>438</v>
      </c>
      <c r="B226" s="240" t="s">
        <v>439</v>
      </c>
      <c r="C226" s="242"/>
      <c r="D226" s="242"/>
      <c r="E226" s="227"/>
      <c r="F226" s="242"/>
    </row>
    <row r="227" spans="1:6" x14ac:dyDescent="0.25">
      <c r="A227" s="241" t="s">
        <v>243</v>
      </c>
      <c r="B227" s="240" t="s">
        <v>244</v>
      </c>
      <c r="C227" s="242"/>
      <c r="D227" s="242"/>
      <c r="E227" s="227"/>
      <c r="F227" s="242"/>
    </row>
    <row r="228" spans="1:6" x14ac:dyDescent="0.25">
      <c r="A228" s="241" t="s">
        <v>440</v>
      </c>
      <c r="B228" s="240" t="s">
        <v>441</v>
      </c>
      <c r="C228" s="242"/>
      <c r="D228" s="242"/>
      <c r="E228" s="227"/>
      <c r="F228" s="242"/>
    </row>
    <row r="229" spans="1:6" x14ac:dyDescent="0.25">
      <c r="A229" s="241" t="s">
        <v>442</v>
      </c>
      <c r="B229" s="240" t="s">
        <v>360</v>
      </c>
      <c r="C229" s="242"/>
      <c r="D229" s="242"/>
      <c r="E229" s="227"/>
      <c r="F229" s="242"/>
    </row>
    <row r="230" spans="1:6" x14ac:dyDescent="0.25">
      <c r="A230" s="241" t="s">
        <v>443</v>
      </c>
      <c r="B230" s="240" t="s">
        <v>362</v>
      </c>
      <c r="C230" s="242"/>
      <c r="D230" s="242"/>
      <c r="E230" s="227"/>
      <c r="F230" s="242"/>
    </row>
    <row r="231" spans="1:6" x14ac:dyDescent="0.25">
      <c r="A231" s="241" t="s">
        <v>446</v>
      </c>
      <c r="B231" s="240" t="s">
        <v>366</v>
      </c>
      <c r="C231" s="242"/>
      <c r="D231" s="242"/>
      <c r="E231" s="227"/>
      <c r="F231" s="242"/>
    </row>
    <row r="232" spans="1:6" x14ac:dyDescent="0.25">
      <c r="A232" s="241" t="s">
        <v>450</v>
      </c>
      <c r="B232" s="240" t="s">
        <v>451</v>
      </c>
      <c r="C232" s="242"/>
      <c r="D232" s="242"/>
      <c r="E232" s="227"/>
      <c r="F232" s="242"/>
    </row>
    <row r="233" spans="1:6" s="264" customFormat="1" ht="25.5" x14ac:dyDescent="0.25">
      <c r="A233" s="265" t="s">
        <v>249</v>
      </c>
      <c r="B233" s="235" t="s">
        <v>250</v>
      </c>
      <c r="C233" s="237"/>
      <c r="D233" s="237"/>
      <c r="E233" s="229"/>
      <c r="F233" s="229"/>
    </row>
    <row r="234" spans="1:6" x14ac:dyDescent="0.25">
      <c r="A234" s="241" t="s">
        <v>253</v>
      </c>
      <c r="B234" s="240" t="s">
        <v>252</v>
      </c>
      <c r="C234" s="242"/>
      <c r="D234" s="242"/>
      <c r="E234" s="227"/>
      <c r="F234" s="242"/>
    </row>
    <row r="235" spans="1:6" s="264" customFormat="1" ht="25.5" x14ac:dyDescent="0.25">
      <c r="A235" s="265" t="s">
        <v>520</v>
      </c>
      <c r="B235" s="235" t="s">
        <v>521</v>
      </c>
      <c r="C235" s="237"/>
      <c r="D235" s="237"/>
      <c r="E235" s="266"/>
      <c r="F235" s="266"/>
    </row>
    <row r="236" spans="1:6" x14ac:dyDescent="0.25">
      <c r="A236" s="236" t="s">
        <v>60</v>
      </c>
      <c r="B236" s="235" t="s">
        <v>61</v>
      </c>
      <c r="C236" s="237">
        <f>C237+C244+C272+C278+C280+C283+C286+C289+C301+C303</f>
        <v>898740</v>
      </c>
      <c r="D236" s="238"/>
      <c r="E236" s="229">
        <f>E237+E244+E272+E278+E280+E283+E286+E289+E301+E303</f>
        <v>21599.79</v>
      </c>
      <c r="F236" s="226">
        <f t="shared" ref="F236:F237" si="5">+E236/C236*100</f>
        <v>2.4033413445490353</v>
      </c>
    </row>
    <row r="237" spans="1:6" s="264" customFormat="1" x14ac:dyDescent="0.25">
      <c r="A237" s="265" t="s">
        <v>83</v>
      </c>
      <c r="B237" s="235" t="s">
        <v>84</v>
      </c>
      <c r="C237" s="237">
        <v>289500</v>
      </c>
      <c r="D237" s="237"/>
      <c r="E237" s="229">
        <f>E238+E239+E240+E241+E242+E243</f>
        <v>11556.92</v>
      </c>
      <c r="F237" s="229">
        <f t="shared" si="5"/>
        <v>3.992027633851468</v>
      </c>
    </row>
    <row r="238" spans="1:6" x14ac:dyDescent="0.25">
      <c r="A238" s="241" t="s">
        <v>87</v>
      </c>
      <c r="B238" s="240" t="s">
        <v>88</v>
      </c>
      <c r="C238" s="242"/>
      <c r="D238" s="242"/>
      <c r="E238" s="227">
        <v>7356.92</v>
      </c>
      <c r="F238" s="242"/>
    </row>
    <row r="239" spans="1:6" x14ac:dyDescent="0.25">
      <c r="A239" s="241" t="s">
        <v>373</v>
      </c>
      <c r="B239" s="240" t="s">
        <v>374</v>
      </c>
      <c r="C239" s="242"/>
      <c r="D239" s="242"/>
      <c r="E239" s="227"/>
      <c r="F239" s="242"/>
    </row>
    <row r="240" spans="1:6" x14ac:dyDescent="0.25">
      <c r="A240" s="241" t="s">
        <v>89</v>
      </c>
      <c r="B240" s="240" t="s">
        <v>90</v>
      </c>
      <c r="C240" s="242"/>
      <c r="D240" s="242"/>
      <c r="E240" s="227"/>
      <c r="F240" s="242"/>
    </row>
    <row r="241" spans="1:6" x14ac:dyDescent="0.25">
      <c r="A241" s="241" t="s">
        <v>93</v>
      </c>
      <c r="B241" s="240" t="s">
        <v>92</v>
      </c>
      <c r="C241" s="242"/>
      <c r="D241" s="242"/>
      <c r="E241" s="227">
        <v>4200</v>
      </c>
      <c r="F241" s="242"/>
    </row>
    <row r="242" spans="1:6" x14ac:dyDescent="0.25">
      <c r="A242" s="241" t="s">
        <v>96</v>
      </c>
      <c r="B242" s="240" t="s">
        <v>97</v>
      </c>
      <c r="C242" s="242"/>
      <c r="D242" s="242"/>
      <c r="E242" s="227"/>
      <c r="F242" s="242"/>
    </row>
    <row r="243" spans="1:6" ht="25.5" x14ac:dyDescent="0.25">
      <c r="A243" s="241" t="s">
        <v>379</v>
      </c>
      <c r="B243" s="240" t="s">
        <v>380</v>
      </c>
      <c r="C243" s="242"/>
      <c r="D243" s="242"/>
      <c r="E243" s="227"/>
      <c r="F243" s="242"/>
    </row>
    <row r="244" spans="1:6" s="264" customFormat="1" x14ac:dyDescent="0.25">
      <c r="A244" s="265" t="s">
        <v>98</v>
      </c>
      <c r="B244" s="235" t="s">
        <v>99</v>
      </c>
      <c r="C244" s="237">
        <v>217770</v>
      </c>
      <c r="D244" s="237"/>
      <c r="E244" s="229">
        <f>E245+E246+E247+E248+E249+E250+E251+E252+E253+E254+E255+E256+E257+E258+E259+E260+E261+E262+E263+E264+E265+E266+E267+E268+E269+E270+E271</f>
        <v>8495.58</v>
      </c>
      <c r="F244" s="229">
        <f>+E244/C244*100</f>
        <v>3.9011709601873537</v>
      </c>
    </row>
    <row r="245" spans="1:6" x14ac:dyDescent="0.25">
      <c r="A245" s="241" t="s">
        <v>102</v>
      </c>
      <c r="B245" s="240" t="s">
        <v>103</v>
      </c>
      <c r="C245" s="242"/>
      <c r="D245" s="242"/>
      <c r="E245" s="227">
        <v>4683.49</v>
      </c>
      <c r="F245" s="242"/>
    </row>
    <row r="246" spans="1:6" ht="25.5" x14ac:dyDescent="0.25">
      <c r="A246" s="241" t="s">
        <v>104</v>
      </c>
      <c r="B246" s="240" t="s">
        <v>105</v>
      </c>
      <c r="C246" s="242"/>
      <c r="D246" s="242"/>
      <c r="E246" s="227"/>
      <c r="F246" s="242"/>
    </row>
    <row r="247" spans="1:6" x14ac:dyDescent="0.25">
      <c r="A247" s="241" t="s">
        <v>106</v>
      </c>
      <c r="B247" s="240" t="s">
        <v>107</v>
      </c>
      <c r="C247" s="242"/>
      <c r="D247" s="242"/>
      <c r="E247" s="227">
        <v>317.44</v>
      </c>
      <c r="F247" s="242"/>
    </row>
    <row r="248" spans="1:6" x14ac:dyDescent="0.25">
      <c r="A248" s="241" t="s">
        <v>108</v>
      </c>
      <c r="B248" s="240" t="s">
        <v>109</v>
      </c>
      <c r="C248" s="242"/>
      <c r="D248" s="242"/>
      <c r="E248" s="227"/>
      <c r="F248" s="242"/>
    </row>
    <row r="249" spans="1:6" x14ac:dyDescent="0.25">
      <c r="A249" s="241" t="s">
        <v>112</v>
      </c>
      <c r="B249" s="240" t="s">
        <v>113</v>
      </c>
      <c r="C249" s="242"/>
      <c r="D249" s="242"/>
      <c r="E249" s="227">
        <v>803.47</v>
      </c>
      <c r="F249" s="242"/>
    </row>
    <row r="250" spans="1:6" x14ac:dyDescent="0.25">
      <c r="A250" s="241" t="s">
        <v>381</v>
      </c>
      <c r="B250" s="240" t="s">
        <v>382</v>
      </c>
      <c r="C250" s="242"/>
      <c r="D250" s="242"/>
      <c r="E250" s="227"/>
      <c r="F250" s="242"/>
    </row>
    <row r="251" spans="1:6" x14ac:dyDescent="0.25">
      <c r="A251" s="241" t="s">
        <v>114</v>
      </c>
      <c r="B251" s="240" t="s">
        <v>115</v>
      </c>
      <c r="C251" s="242"/>
      <c r="D251" s="242"/>
      <c r="E251" s="227"/>
      <c r="F251" s="242"/>
    </row>
    <row r="252" spans="1:6" ht="25.5" x14ac:dyDescent="0.25">
      <c r="A252" s="241" t="s">
        <v>116</v>
      </c>
      <c r="B252" s="240" t="s">
        <v>117</v>
      </c>
      <c r="C252" s="242"/>
      <c r="D252" s="242"/>
      <c r="E252" s="227">
        <v>1413.07</v>
      </c>
      <c r="F252" s="242"/>
    </row>
    <row r="253" spans="1:6" x14ac:dyDescent="0.25">
      <c r="A253" s="241" t="s">
        <v>118</v>
      </c>
      <c r="B253" s="240" t="s">
        <v>119</v>
      </c>
      <c r="C253" s="242"/>
      <c r="D253" s="242"/>
      <c r="E253" s="227"/>
      <c r="F253" s="242"/>
    </row>
    <row r="254" spans="1:6" x14ac:dyDescent="0.25">
      <c r="A254" s="241" t="s">
        <v>120</v>
      </c>
      <c r="B254" s="240" t="s">
        <v>121</v>
      </c>
      <c r="C254" s="242"/>
      <c r="D254" s="242"/>
      <c r="E254" s="227"/>
      <c r="F254" s="242"/>
    </row>
    <row r="255" spans="1:6" x14ac:dyDescent="0.25">
      <c r="A255" s="241" t="s">
        <v>124</v>
      </c>
      <c r="B255" s="240" t="s">
        <v>125</v>
      </c>
      <c r="C255" s="242"/>
      <c r="D255" s="242"/>
      <c r="E255" s="227">
        <v>558</v>
      </c>
      <c r="F255" s="242"/>
    </row>
    <row r="256" spans="1:6" x14ac:dyDescent="0.25">
      <c r="A256" s="241" t="s">
        <v>126</v>
      </c>
      <c r="B256" s="240" t="s">
        <v>127</v>
      </c>
      <c r="C256" s="242"/>
      <c r="D256" s="242"/>
      <c r="E256" s="227"/>
      <c r="F256" s="242"/>
    </row>
    <row r="257" spans="1:6" x14ac:dyDescent="0.25">
      <c r="A257" s="241" t="s">
        <v>128</v>
      </c>
      <c r="B257" s="240" t="s">
        <v>129</v>
      </c>
      <c r="C257" s="242"/>
      <c r="D257" s="242"/>
      <c r="E257" s="227"/>
      <c r="F257" s="242"/>
    </row>
    <row r="258" spans="1:6" x14ac:dyDescent="0.25">
      <c r="A258" s="241" t="s">
        <v>130</v>
      </c>
      <c r="B258" s="240" t="s">
        <v>131</v>
      </c>
      <c r="C258" s="242"/>
      <c r="D258" s="242"/>
      <c r="E258" s="227"/>
      <c r="F258" s="242"/>
    </row>
    <row r="259" spans="1:6" x14ac:dyDescent="0.25">
      <c r="A259" s="241" t="s">
        <v>132</v>
      </c>
      <c r="B259" s="240" t="s">
        <v>133</v>
      </c>
      <c r="C259" s="242"/>
      <c r="D259" s="242"/>
      <c r="E259" s="227"/>
      <c r="F259" s="242"/>
    </row>
    <row r="260" spans="1:6" x14ac:dyDescent="0.25">
      <c r="A260" s="241" t="s">
        <v>134</v>
      </c>
      <c r="B260" s="240" t="s">
        <v>135</v>
      </c>
      <c r="C260" s="242"/>
      <c r="D260" s="242"/>
      <c r="E260" s="227"/>
      <c r="F260" s="242"/>
    </row>
    <row r="261" spans="1:6" x14ac:dyDescent="0.25">
      <c r="A261" s="241" t="s">
        <v>136</v>
      </c>
      <c r="B261" s="240" t="s">
        <v>137</v>
      </c>
      <c r="C261" s="242"/>
      <c r="D261" s="242"/>
      <c r="E261" s="227"/>
      <c r="F261" s="242"/>
    </row>
    <row r="262" spans="1:6" x14ac:dyDescent="0.25">
      <c r="A262" s="241" t="s">
        <v>138</v>
      </c>
      <c r="B262" s="240" t="s">
        <v>139</v>
      </c>
      <c r="C262" s="242"/>
      <c r="D262" s="242"/>
      <c r="E262" s="227"/>
      <c r="F262" s="242"/>
    </row>
    <row r="263" spans="1:6" x14ac:dyDescent="0.25">
      <c r="A263" s="241" t="s">
        <v>140</v>
      </c>
      <c r="B263" s="240" t="s">
        <v>141</v>
      </c>
      <c r="C263" s="242"/>
      <c r="D263" s="242"/>
      <c r="E263" s="227"/>
      <c r="F263" s="242"/>
    </row>
    <row r="264" spans="1:6" ht="25.5" x14ac:dyDescent="0.25">
      <c r="A264" s="241" t="s">
        <v>144</v>
      </c>
      <c r="B264" s="240" t="s">
        <v>143</v>
      </c>
      <c r="C264" s="242"/>
      <c r="D264" s="242"/>
      <c r="E264" s="227"/>
      <c r="F264" s="242"/>
    </row>
    <row r="265" spans="1:6" ht="25.5" x14ac:dyDescent="0.25">
      <c r="A265" s="241" t="s">
        <v>147</v>
      </c>
      <c r="B265" s="240" t="s">
        <v>148</v>
      </c>
      <c r="C265" s="242"/>
      <c r="D265" s="242"/>
      <c r="E265" s="227"/>
      <c r="F265" s="242"/>
    </row>
    <row r="266" spans="1:6" x14ac:dyDescent="0.25">
      <c r="A266" s="241" t="s">
        <v>149</v>
      </c>
      <c r="B266" s="240" t="s">
        <v>150</v>
      </c>
      <c r="C266" s="242"/>
      <c r="D266" s="242"/>
      <c r="E266" s="227"/>
      <c r="F266" s="242"/>
    </row>
    <row r="267" spans="1:6" x14ac:dyDescent="0.25">
      <c r="A267" s="241" t="s">
        <v>151</v>
      </c>
      <c r="B267" s="240" t="s">
        <v>152</v>
      </c>
      <c r="C267" s="242"/>
      <c r="D267" s="242"/>
      <c r="E267" s="227">
        <v>720.11</v>
      </c>
      <c r="F267" s="242"/>
    </row>
    <row r="268" spans="1:6" x14ac:dyDescent="0.25">
      <c r="A268" s="241" t="s">
        <v>153</v>
      </c>
      <c r="B268" s="240" t="s">
        <v>154</v>
      </c>
      <c r="C268" s="242"/>
      <c r="D268" s="242"/>
      <c r="E268" s="227"/>
      <c r="F268" s="242"/>
    </row>
    <row r="269" spans="1:6" x14ac:dyDescent="0.25">
      <c r="A269" s="241" t="s">
        <v>155</v>
      </c>
      <c r="B269" s="240" t="s">
        <v>156</v>
      </c>
      <c r="C269" s="242"/>
      <c r="D269" s="242"/>
      <c r="E269" s="227"/>
      <c r="F269" s="242"/>
    </row>
    <row r="270" spans="1:6" x14ac:dyDescent="0.25">
      <c r="A270" s="241" t="s">
        <v>157</v>
      </c>
      <c r="B270" s="240" t="s">
        <v>158</v>
      </c>
      <c r="C270" s="242"/>
      <c r="D270" s="242"/>
      <c r="E270" s="227"/>
      <c r="F270" s="242"/>
    </row>
    <row r="271" spans="1:6" x14ac:dyDescent="0.25">
      <c r="A271" s="241" t="s">
        <v>159</v>
      </c>
      <c r="B271" s="240" t="s">
        <v>146</v>
      </c>
      <c r="C271" s="242"/>
      <c r="D271" s="242"/>
      <c r="E271" s="227"/>
      <c r="F271" s="242"/>
    </row>
    <row r="272" spans="1:6" s="264" customFormat="1" x14ac:dyDescent="0.25">
      <c r="A272" s="265" t="s">
        <v>160</v>
      </c>
      <c r="B272" s="235" t="s">
        <v>161</v>
      </c>
      <c r="C272" s="237">
        <v>3070</v>
      </c>
      <c r="D272" s="237"/>
      <c r="E272" s="229">
        <f>E273+E274+E275+E276+E277</f>
        <v>0.22</v>
      </c>
      <c r="F272" s="229">
        <f>+E272/C272*100</f>
        <v>7.1661237785016294E-3</v>
      </c>
    </row>
    <row r="273" spans="1:6" ht="38.25" x14ac:dyDescent="0.25">
      <c r="A273" s="241" t="s">
        <v>387</v>
      </c>
      <c r="B273" s="240" t="s">
        <v>388</v>
      </c>
      <c r="C273" s="242"/>
      <c r="D273" s="242"/>
      <c r="E273" s="227"/>
      <c r="F273" s="242"/>
    </row>
    <row r="274" spans="1:6" x14ac:dyDescent="0.25">
      <c r="A274" s="241" t="s">
        <v>164</v>
      </c>
      <c r="B274" s="240" t="s">
        <v>165</v>
      </c>
      <c r="C274" s="242"/>
      <c r="D274" s="242"/>
      <c r="E274" s="227">
        <v>0.22</v>
      </c>
      <c r="F274" s="242"/>
    </row>
    <row r="275" spans="1:6" ht="25.5" x14ac:dyDescent="0.25">
      <c r="A275" s="241" t="s">
        <v>389</v>
      </c>
      <c r="B275" s="240" t="s">
        <v>390</v>
      </c>
      <c r="C275" s="242"/>
      <c r="D275" s="242"/>
      <c r="E275" s="227"/>
      <c r="F275" s="242"/>
    </row>
    <row r="276" spans="1:6" x14ac:dyDescent="0.25">
      <c r="A276" s="241" t="s">
        <v>391</v>
      </c>
      <c r="B276" s="240" t="s">
        <v>392</v>
      </c>
      <c r="C276" s="242"/>
      <c r="D276" s="242"/>
      <c r="E276" s="227"/>
      <c r="F276" s="242"/>
    </row>
    <row r="277" spans="1:6" x14ac:dyDescent="0.25">
      <c r="A277" s="241" t="s">
        <v>393</v>
      </c>
      <c r="B277" s="240" t="s">
        <v>394</v>
      </c>
      <c r="C277" s="242"/>
      <c r="D277" s="242"/>
      <c r="E277" s="227"/>
      <c r="F277" s="242"/>
    </row>
    <row r="278" spans="1:6" s="264" customFormat="1" ht="25.5" x14ac:dyDescent="0.25">
      <c r="A278" s="265" t="s">
        <v>175</v>
      </c>
      <c r="B278" s="235" t="s">
        <v>176</v>
      </c>
      <c r="C278" s="237"/>
      <c r="D278" s="237"/>
      <c r="E278" s="229"/>
      <c r="F278" s="229"/>
    </row>
    <row r="279" spans="1:6" ht="25.5" x14ac:dyDescent="0.25">
      <c r="A279" s="241" t="s">
        <v>197</v>
      </c>
      <c r="B279" s="240" t="s">
        <v>198</v>
      </c>
      <c r="C279" s="242"/>
      <c r="D279" s="242"/>
      <c r="E279" s="227"/>
      <c r="F279" s="242"/>
    </row>
    <row r="280" spans="1:6" s="264" customFormat="1" ht="25.5" x14ac:dyDescent="0.25">
      <c r="A280" s="265" t="s">
        <v>203</v>
      </c>
      <c r="B280" s="235" t="s">
        <v>204</v>
      </c>
      <c r="C280" s="237">
        <v>3400</v>
      </c>
      <c r="D280" s="237"/>
      <c r="E280" s="229"/>
      <c r="F280" s="229">
        <f>+E280/C280*100</f>
        <v>0</v>
      </c>
    </row>
    <row r="281" spans="1:6" x14ac:dyDescent="0.25">
      <c r="A281" s="241" t="s">
        <v>207</v>
      </c>
      <c r="B281" s="240" t="s">
        <v>208</v>
      </c>
      <c r="C281" s="242"/>
      <c r="D281" s="242"/>
      <c r="E281" s="227"/>
      <c r="F281" s="242"/>
    </row>
    <row r="282" spans="1:6" x14ac:dyDescent="0.25">
      <c r="A282" s="241" t="s">
        <v>412</v>
      </c>
      <c r="B282" s="240" t="s">
        <v>413</v>
      </c>
      <c r="C282" s="242"/>
      <c r="D282" s="242"/>
      <c r="E282" s="227"/>
      <c r="F282" s="242"/>
    </row>
    <row r="283" spans="1:6" s="264" customFormat="1" x14ac:dyDescent="0.25">
      <c r="A283" s="265" t="s">
        <v>209</v>
      </c>
      <c r="B283" s="235" t="s">
        <v>210</v>
      </c>
      <c r="C283" s="237"/>
      <c r="D283" s="237"/>
      <c r="E283" s="229"/>
      <c r="F283" s="229"/>
    </row>
    <row r="284" spans="1:6" x14ac:dyDescent="0.25">
      <c r="A284" s="241" t="s">
        <v>213</v>
      </c>
      <c r="B284" s="240" t="s">
        <v>214</v>
      </c>
      <c r="C284" s="242"/>
      <c r="D284" s="242"/>
      <c r="E284" s="227"/>
      <c r="F284" s="242"/>
    </row>
    <row r="285" spans="1:6" x14ac:dyDescent="0.25">
      <c r="A285" s="241" t="s">
        <v>426</v>
      </c>
      <c r="B285" s="240" t="s">
        <v>333</v>
      </c>
      <c r="C285" s="242"/>
      <c r="D285" s="242"/>
      <c r="E285" s="227"/>
      <c r="F285" s="242"/>
    </row>
    <row r="286" spans="1:6" s="264" customFormat="1" ht="25.5" x14ac:dyDescent="0.25">
      <c r="A286" s="265" t="s">
        <v>59</v>
      </c>
      <c r="B286" s="235" t="s">
        <v>228</v>
      </c>
      <c r="C286" s="237"/>
      <c r="D286" s="237"/>
      <c r="E286" s="229"/>
      <c r="F286" s="229"/>
    </row>
    <row r="287" spans="1:6" x14ac:dyDescent="0.25">
      <c r="A287" s="241" t="s">
        <v>231</v>
      </c>
      <c r="B287" s="240" t="s">
        <v>232</v>
      </c>
      <c r="C287" s="242"/>
      <c r="D287" s="242"/>
      <c r="E287" s="227"/>
      <c r="F287" s="242"/>
    </row>
    <row r="288" spans="1:6" x14ac:dyDescent="0.25">
      <c r="A288" s="241" t="s">
        <v>430</v>
      </c>
      <c r="B288" s="240" t="s">
        <v>348</v>
      </c>
      <c r="C288" s="242"/>
      <c r="D288" s="242"/>
      <c r="E288" s="227"/>
      <c r="F288" s="242"/>
    </row>
    <row r="289" spans="1:6" s="264" customFormat="1" ht="25.5" x14ac:dyDescent="0.25">
      <c r="A289" s="265" t="s">
        <v>233</v>
      </c>
      <c r="B289" s="235" t="s">
        <v>234</v>
      </c>
      <c r="C289" s="237">
        <v>385000</v>
      </c>
      <c r="D289" s="237"/>
      <c r="E289" s="229">
        <f>E290+E291+E292+E293+E294+E295+E296+E297+E298+E299+E300</f>
        <v>1547.07</v>
      </c>
      <c r="F289" s="229">
        <f>+E289/C289*100</f>
        <v>0.4018363636363636</v>
      </c>
    </row>
    <row r="290" spans="1:6" x14ac:dyDescent="0.25">
      <c r="A290" s="241" t="s">
        <v>237</v>
      </c>
      <c r="B290" s="240" t="s">
        <v>238</v>
      </c>
      <c r="C290" s="242"/>
      <c r="D290" s="242"/>
      <c r="E290" s="227"/>
      <c r="F290" s="242"/>
    </row>
    <row r="291" spans="1:6" x14ac:dyDescent="0.25">
      <c r="A291" s="241" t="s">
        <v>241</v>
      </c>
      <c r="B291" s="240" t="s">
        <v>242</v>
      </c>
      <c r="C291" s="242"/>
      <c r="D291" s="242"/>
      <c r="E291" s="227"/>
      <c r="F291" s="242"/>
    </row>
    <row r="292" spans="1:6" x14ac:dyDescent="0.25">
      <c r="A292" s="241" t="s">
        <v>436</v>
      </c>
      <c r="B292" s="240" t="s">
        <v>437</v>
      </c>
      <c r="C292" s="242"/>
      <c r="D292" s="242"/>
      <c r="E292" s="227">
        <v>1547.07</v>
      </c>
      <c r="F292" s="242"/>
    </row>
    <row r="293" spans="1:6" x14ac:dyDescent="0.25">
      <c r="A293" s="241" t="s">
        <v>438</v>
      </c>
      <c r="B293" s="240" t="s">
        <v>439</v>
      </c>
      <c r="C293" s="242"/>
      <c r="D293" s="242"/>
      <c r="E293" s="227"/>
      <c r="F293" s="242"/>
    </row>
    <row r="294" spans="1:6" x14ac:dyDescent="0.25">
      <c r="A294" s="241" t="s">
        <v>243</v>
      </c>
      <c r="B294" s="240" t="s">
        <v>244</v>
      </c>
      <c r="C294" s="242"/>
      <c r="D294" s="242"/>
      <c r="E294" s="227"/>
      <c r="F294" s="242"/>
    </row>
    <row r="295" spans="1:6" x14ac:dyDescent="0.25">
      <c r="A295" s="241" t="s">
        <v>440</v>
      </c>
      <c r="B295" s="240" t="s">
        <v>441</v>
      </c>
      <c r="C295" s="242"/>
      <c r="D295" s="242"/>
      <c r="E295" s="227"/>
      <c r="F295" s="242"/>
    </row>
    <row r="296" spans="1:6" x14ac:dyDescent="0.25">
      <c r="A296" s="241" t="s">
        <v>442</v>
      </c>
      <c r="B296" s="240" t="s">
        <v>360</v>
      </c>
      <c r="C296" s="242"/>
      <c r="D296" s="242"/>
      <c r="E296" s="227"/>
      <c r="F296" s="242"/>
    </row>
    <row r="297" spans="1:6" x14ac:dyDescent="0.25">
      <c r="A297" s="241" t="s">
        <v>443</v>
      </c>
      <c r="B297" s="240" t="s">
        <v>362</v>
      </c>
      <c r="C297" s="242"/>
      <c r="D297" s="242"/>
      <c r="E297" s="227"/>
      <c r="F297" s="242"/>
    </row>
    <row r="298" spans="1:6" x14ac:dyDescent="0.25">
      <c r="A298" s="241" t="s">
        <v>446</v>
      </c>
      <c r="B298" s="240" t="s">
        <v>366</v>
      </c>
      <c r="C298" s="242"/>
      <c r="D298" s="242"/>
      <c r="E298" s="227"/>
      <c r="F298" s="242"/>
    </row>
    <row r="299" spans="1:6" x14ac:dyDescent="0.25">
      <c r="A299" s="241" t="s">
        <v>450</v>
      </c>
      <c r="B299" s="240" t="s">
        <v>451</v>
      </c>
      <c r="C299" s="242"/>
      <c r="D299" s="242"/>
      <c r="E299" s="227"/>
      <c r="F299" s="242"/>
    </row>
    <row r="300" spans="1:6" ht="25.5" x14ac:dyDescent="0.25">
      <c r="A300" s="241" t="s">
        <v>452</v>
      </c>
      <c r="B300" s="240" t="s">
        <v>453</v>
      </c>
      <c r="C300" s="242"/>
      <c r="D300" s="242"/>
      <c r="E300" s="227"/>
      <c r="F300" s="242"/>
    </row>
    <row r="301" spans="1:6" s="264" customFormat="1" ht="25.5" x14ac:dyDescent="0.25">
      <c r="A301" s="265" t="s">
        <v>60</v>
      </c>
      <c r="B301" s="235" t="s">
        <v>465</v>
      </c>
      <c r="C301" s="266"/>
      <c r="D301" s="266"/>
      <c r="E301" s="229"/>
      <c r="F301" s="266"/>
    </row>
    <row r="302" spans="1:6" ht="25.5" x14ac:dyDescent="0.25">
      <c r="A302" s="241" t="s">
        <v>468</v>
      </c>
      <c r="B302" s="240" t="s">
        <v>469</v>
      </c>
      <c r="C302" s="242"/>
      <c r="D302" s="242"/>
      <c r="E302" s="227"/>
      <c r="F302" s="242"/>
    </row>
    <row r="303" spans="1:6" s="264" customFormat="1" ht="25.5" x14ac:dyDescent="0.25">
      <c r="A303" s="265" t="s">
        <v>249</v>
      </c>
      <c r="B303" s="235" t="s">
        <v>250</v>
      </c>
      <c r="C303" s="237"/>
      <c r="D303" s="237"/>
      <c r="E303" s="229"/>
      <c r="F303" s="229"/>
    </row>
    <row r="304" spans="1:6" x14ac:dyDescent="0.25">
      <c r="A304" s="241" t="s">
        <v>253</v>
      </c>
      <c r="B304" s="240" t="s">
        <v>252</v>
      </c>
      <c r="C304" s="242"/>
      <c r="D304" s="242"/>
      <c r="E304" s="227"/>
      <c r="F304" s="242"/>
    </row>
    <row r="305" spans="1:6" x14ac:dyDescent="0.25">
      <c r="A305" s="236" t="s">
        <v>64</v>
      </c>
      <c r="B305" s="235" t="s">
        <v>65</v>
      </c>
      <c r="C305" s="238"/>
      <c r="D305" s="238"/>
      <c r="E305" s="229">
        <f>E306+E310</f>
        <v>26840.04</v>
      </c>
      <c r="F305" s="226"/>
    </row>
    <row r="306" spans="1:6" s="264" customFormat="1" x14ac:dyDescent="0.25">
      <c r="A306" s="265" t="s">
        <v>83</v>
      </c>
      <c r="B306" s="235" t="s">
        <v>84</v>
      </c>
      <c r="C306" s="266"/>
      <c r="D306" s="266"/>
      <c r="E306" s="229">
        <f>E307+E308+E309</f>
        <v>6942.72</v>
      </c>
      <c r="F306" s="266"/>
    </row>
    <row r="307" spans="1:6" x14ac:dyDescent="0.25">
      <c r="A307" s="241" t="s">
        <v>87</v>
      </c>
      <c r="B307" s="240" t="s">
        <v>88</v>
      </c>
      <c r="C307" s="242"/>
      <c r="D307" s="242"/>
      <c r="E307" s="227">
        <v>3348.26</v>
      </c>
      <c r="F307" s="242"/>
    </row>
    <row r="308" spans="1:6" x14ac:dyDescent="0.25">
      <c r="A308" s="241" t="s">
        <v>93</v>
      </c>
      <c r="B308" s="240" t="s">
        <v>92</v>
      </c>
      <c r="C308" s="242"/>
      <c r="D308" s="242"/>
      <c r="E308" s="227">
        <v>3042.01</v>
      </c>
      <c r="F308" s="242"/>
    </row>
    <row r="309" spans="1:6" x14ac:dyDescent="0.25">
      <c r="A309" s="241" t="s">
        <v>96</v>
      </c>
      <c r="B309" s="240" t="s">
        <v>97</v>
      </c>
      <c r="C309" s="242"/>
      <c r="D309" s="242"/>
      <c r="E309" s="227">
        <v>552.45000000000005</v>
      </c>
      <c r="F309" s="242"/>
    </row>
    <row r="310" spans="1:6" s="264" customFormat="1" x14ac:dyDescent="0.25">
      <c r="A310" s="265" t="s">
        <v>98</v>
      </c>
      <c r="B310" s="235" t="s">
        <v>99</v>
      </c>
      <c r="C310" s="266"/>
      <c r="D310" s="266"/>
      <c r="E310" s="229">
        <f>E311+E312+E313+E314+E315+E316+E317+E318+E320+E319+E321+E322</f>
        <v>19897.32</v>
      </c>
      <c r="F310" s="266"/>
    </row>
    <row r="311" spans="1:6" x14ac:dyDescent="0.25">
      <c r="A311" s="241" t="s">
        <v>102</v>
      </c>
      <c r="B311" s="240" t="s">
        <v>103</v>
      </c>
      <c r="C311" s="242"/>
      <c r="D311" s="242"/>
      <c r="E311" s="227">
        <v>8847.44</v>
      </c>
      <c r="F311" s="242"/>
    </row>
    <row r="312" spans="1:6" ht="25.5" x14ac:dyDescent="0.25">
      <c r="A312" s="241" t="s">
        <v>104</v>
      </c>
      <c r="B312" s="240" t="s">
        <v>105</v>
      </c>
      <c r="C312" s="242"/>
      <c r="D312" s="242"/>
      <c r="E312" s="227"/>
      <c r="F312" s="242"/>
    </row>
    <row r="313" spans="1:6" x14ac:dyDescent="0.25">
      <c r="A313" s="241" t="s">
        <v>106</v>
      </c>
      <c r="B313" s="240" t="s">
        <v>107</v>
      </c>
      <c r="C313" s="242"/>
      <c r="D313" s="242"/>
      <c r="E313" s="227"/>
      <c r="F313" s="242"/>
    </row>
    <row r="314" spans="1:6" x14ac:dyDescent="0.25">
      <c r="A314" s="241" t="s">
        <v>112</v>
      </c>
      <c r="B314" s="240" t="s">
        <v>113</v>
      </c>
      <c r="C314" s="242"/>
      <c r="D314" s="242"/>
      <c r="E314" s="227"/>
      <c r="F314" s="242"/>
    </row>
    <row r="315" spans="1:6" x14ac:dyDescent="0.25">
      <c r="A315" s="241" t="s">
        <v>381</v>
      </c>
      <c r="B315" s="240" t="s">
        <v>382</v>
      </c>
      <c r="C315" s="242"/>
      <c r="D315" s="242"/>
      <c r="E315" s="227"/>
      <c r="F315" s="242"/>
    </row>
    <row r="316" spans="1:6" x14ac:dyDescent="0.25">
      <c r="A316" s="241" t="s">
        <v>114</v>
      </c>
      <c r="B316" s="240" t="s">
        <v>115</v>
      </c>
      <c r="C316" s="242"/>
      <c r="D316" s="242"/>
      <c r="E316" s="227"/>
      <c r="F316" s="242"/>
    </row>
    <row r="317" spans="1:6" x14ac:dyDescent="0.25">
      <c r="A317" s="241" t="s">
        <v>128</v>
      </c>
      <c r="B317" s="240" t="s">
        <v>129</v>
      </c>
      <c r="C317" s="242"/>
      <c r="D317" s="242"/>
      <c r="E317" s="227"/>
      <c r="F317" s="242"/>
    </row>
    <row r="318" spans="1:6" x14ac:dyDescent="0.25">
      <c r="A318" s="241" t="s">
        <v>136</v>
      </c>
      <c r="B318" s="240" t="s">
        <v>137</v>
      </c>
      <c r="C318" s="242"/>
      <c r="D318" s="242"/>
      <c r="E318" s="227">
        <v>3621.96</v>
      </c>
      <c r="F318" s="242"/>
    </row>
    <row r="319" spans="1:6" x14ac:dyDescent="0.25">
      <c r="A319" s="241" t="s">
        <v>140</v>
      </c>
      <c r="B319" s="240" t="s">
        <v>141</v>
      </c>
      <c r="C319" s="242"/>
      <c r="D319" s="242"/>
      <c r="E319" s="227"/>
      <c r="F319" s="242"/>
    </row>
    <row r="320" spans="1:6" ht="25.5" x14ac:dyDescent="0.25">
      <c r="A320" s="241" t="s">
        <v>144</v>
      </c>
      <c r="B320" s="240" t="s">
        <v>143</v>
      </c>
      <c r="C320" s="242"/>
      <c r="D320" s="242"/>
      <c r="E320" s="227"/>
      <c r="F320" s="242"/>
    </row>
    <row r="321" spans="1:6" x14ac:dyDescent="0.25">
      <c r="A321" s="241">
        <v>3294</v>
      </c>
      <c r="B321" s="240" t="s">
        <v>154</v>
      </c>
      <c r="C321" s="242"/>
      <c r="D321" s="242"/>
      <c r="E321" s="227">
        <v>36.92</v>
      </c>
      <c r="F321" s="242"/>
    </row>
    <row r="322" spans="1:6" x14ac:dyDescent="0.25">
      <c r="A322" s="241" t="s">
        <v>159</v>
      </c>
      <c r="B322" s="240" t="s">
        <v>146</v>
      </c>
      <c r="C322" s="242"/>
      <c r="D322" s="242"/>
      <c r="E322" s="227">
        <v>7391</v>
      </c>
      <c r="F322" s="242"/>
    </row>
    <row r="323" spans="1:6" s="264" customFormat="1" x14ac:dyDescent="0.25">
      <c r="A323" s="265" t="s">
        <v>160</v>
      </c>
      <c r="B323" s="235" t="s">
        <v>161</v>
      </c>
      <c r="C323" s="237"/>
      <c r="D323" s="237"/>
      <c r="E323" s="229"/>
      <c r="F323" s="229"/>
    </row>
    <row r="324" spans="1:6" x14ac:dyDescent="0.25">
      <c r="A324" s="241" t="s">
        <v>164</v>
      </c>
      <c r="B324" s="240" t="s">
        <v>165</v>
      </c>
      <c r="C324" s="242"/>
      <c r="D324" s="242"/>
      <c r="E324" s="227"/>
      <c r="F324" s="242"/>
    </row>
    <row r="325" spans="1:6" s="264" customFormat="1" ht="25.5" x14ac:dyDescent="0.25">
      <c r="A325" s="265" t="s">
        <v>233</v>
      </c>
      <c r="B325" s="235" t="s">
        <v>234</v>
      </c>
      <c r="C325" s="266"/>
      <c r="D325" s="266"/>
      <c r="E325" s="229"/>
      <c r="F325" s="266"/>
    </row>
    <row r="326" spans="1:6" x14ac:dyDescent="0.25">
      <c r="A326" s="241" t="s">
        <v>443</v>
      </c>
      <c r="B326" s="240" t="s">
        <v>362</v>
      </c>
      <c r="C326" s="242"/>
      <c r="D326" s="242"/>
      <c r="E326" s="227"/>
      <c r="F326" s="242"/>
    </row>
    <row r="327" spans="1:6" x14ac:dyDescent="0.25">
      <c r="A327" s="236" t="s">
        <v>75</v>
      </c>
      <c r="B327" s="235" t="s">
        <v>76</v>
      </c>
      <c r="C327" s="237">
        <f>C328+C333+C359+C366+C369+C372+C375+C385</f>
        <v>201116</v>
      </c>
      <c r="D327" s="238"/>
      <c r="E327" s="229">
        <f>E328+E333+E359+E364+E375</f>
        <v>270079.07999999996</v>
      </c>
      <c r="F327" s="226">
        <f t="shared" ref="F327:F328" si="6">+E327/C327*100</f>
        <v>134.29020068020444</v>
      </c>
    </row>
    <row r="328" spans="1:6" s="264" customFormat="1" x14ac:dyDescent="0.25">
      <c r="A328" s="265" t="s">
        <v>83</v>
      </c>
      <c r="B328" s="235" t="s">
        <v>84</v>
      </c>
      <c r="C328" s="237">
        <v>113000</v>
      </c>
      <c r="D328" s="237"/>
      <c r="E328" s="229">
        <f>E329+E330+E331+E332</f>
        <v>158119.16999999998</v>
      </c>
      <c r="F328" s="229">
        <f t="shared" si="6"/>
        <v>139.92846902654864</v>
      </c>
    </row>
    <row r="329" spans="1:6" x14ac:dyDescent="0.25">
      <c r="A329" s="241" t="s">
        <v>87</v>
      </c>
      <c r="B329" s="240" t="s">
        <v>88</v>
      </c>
      <c r="C329" s="242"/>
      <c r="D329" s="242"/>
      <c r="E329" s="227">
        <v>131800.04999999999</v>
      </c>
      <c r="F329" s="242"/>
    </row>
    <row r="330" spans="1:6" x14ac:dyDescent="0.25">
      <c r="A330" s="241" t="s">
        <v>89</v>
      </c>
      <c r="B330" s="240" t="s">
        <v>90</v>
      </c>
      <c r="C330" s="242"/>
      <c r="D330" s="242"/>
      <c r="E330" s="227"/>
      <c r="F330" s="242"/>
    </row>
    <row r="331" spans="1:6" x14ac:dyDescent="0.25">
      <c r="A331" s="241" t="s">
        <v>93</v>
      </c>
      <c r="B331" s="240" t="s">
        <v>92</v>
      </c>
      <c r="C331" s="242"/>
      <c r="D331" s="242"/>
      <c r="E331" s="227">
        <v>6329</v>
      </c>
      <c r="F331" s="242"/>
    </row>
    <row r="332" spans="1:6" x14ac:dyDescent="0.25">
      <c r="A332" s="241" t="s">
        <v>96</v>
      </c>
      <c r="B332" s="240" t="s">
        <v>97</v>
      </c>
      <c r="C332" s="242"/>
      <c r="D332" s="242"/>
      <c r="E332" s="227">
        <v>19990.12</v>
      </c>
      <c r="F332" s="242"/>
    </row>
    <row r="333" spans="1:6" s="264" customFormat="1" x14ac:dyDescent="0.25">
      <c r="A333" s="265" t="s">
        <v>98</v>
      </c>
      <c r="B333" s="235" t="s">
        <v>99</v>
      </c>
      <c r="C333" s="237">
        <v>38116</v>
      </c>
      <c r="D333" s="237"/>
      <c r="E333" s="229">
        <f>E334+E335+E336+E337+E338+E339+E340+E341+E342+E343+E344+E345+E346+E347+E348+E349+E350+E351+E352+E353+E354+E355+E356+E357+E358</f>
        <v>80353.799999999988</v>
      </c>
      <c r="F333" s="229">
        <f>+E333/C333*100</f>
        <v>210.81383146185323</v>
      </c>
    </row>
    <row r="334" spans="1:6" x14ac:dyDescent="0.25">
      <c r="A334" s="241" t="s">
        <v>102</v>
      </c>
      <c r="B334" s="240" t="s">
        <v>103</v>
      </c>
      <c r="C334" s="242"/>
      <c r="D334" s="242"/>
      <c r="E334" s="227">
        <v>26205.27</v>
      </c>
      <c r="F334" s="242"/>
    </row>
    <row r="335" spans="1:6" ht="25.5" x14ac:dyDescent="0.25">
      <c r="A335" s="241" t="s">
        <v>104</v>
      </c>
      <c r="B335" s="240" t="s">
        <v>105</v>
      </c>
      <c r="C335" s="242"/>
      <c r="D335" s="242"/>
      <c r="E335" s="227">
        <v>2438.19</v>
      </c>
      <c r="F335" s="242"/>
    </row>
    <row r="336" spans="1:6" x14ac:dyDescent="0.25">
      <c r="A336" s="241" t="s">
        <v>106</v>
      </c>
      <c r="B336" s="240" t="s">
        <v>107</v>
      </c>
      <c r="C336" s="242"/>
      <c r="D336" s="242"/>
      <c r="E336" s="227">
        <v>2045</v>
      </c>
      <c r="F336" s="242"/>
    </row>
    <row r="337" spans="1:6" x14ac:dyDescent="0.25">
      <c r="A337" s="241" t="s">
        <v>108</v>
      </c>
      <c r="B337" s="240" t="s">
        <v>109</v>
      </c>
      <c r="C337" s="242"/>
      <c r="D337" s="242"/>
      <c r="E337" s="227"/>
      <c r="F337" s="242"/>
    </row>
    <row r="338" spans="1:6" x14ac:dyDescent="0.25">
      <c r="A338" s="241" t="s">
        <v>112</v>
      </c>
      <c r="B338" s="240" t="s">
        <v>113</v>
      </c>
      <c r="C338" s="242"/>
      <c r="D338" s="242"/>
      <c r="E338" s="227">
        <v>3991.2</v>
      </c>
      <c r="F338" s="242"/>
    </row>
    <row r="339" spans="1:6" x14ac:dyDescent="0.25">
      <c r="A339" s="241" t="s">
        <v>381</v>
      </c>
      <c r="B339" s="240" t="s">
        <v>382</v>
      </c>
      <c r="C339" s="242"/>
      <c r="D339" s="242"/>
      <c r="E339" s="227"/>
      <c r="F339" s="242"/>
    </row>
    <row r="340" spans="1:6" x14ac:dyDescent="0.25">
      <c r="A340" s="241" t="s">
        <v>114</v>
      </c>
      <c r="B340" s="240" t="s">
        <v>115</v>
      </c>
      <c r="C340" s="242"/>
      <c r="D340" s="242"/>
      <c r="E340" s="227">
        <v>12963.63</v>
      </c>
      <c r="F340" s="242"/>
    </row>
    <row r="341" spans="1:6" ht="25.5" x14ac:dyDescent="0.25">
      <c r="A341" s="241" t="s">
        <v>116</v>
      </c>
      <c r="B341" s="240" t="s">
        <v>117</v>
      </c>
      <c r="C341" s="242"/>
      <c r="D341" s="242"/>
      <c r="E341" s="227">
        <v>54.54</v>
      </c>
      <c r="F341" s="242"/>
    </row>
    <row r="342" spans="1:6" x14ac:dyDescent="0.25">
      <c r="A342" s="241" t="s">
        <v>118</v>
      </c>
      <c r="B342" s="240" t="s">
        <v>119</v>
      </c>
      <c r="C342" s="242"/>
      <c r="D342" s="242"/>
      <c r="E342" s="227"/>
      <c r="F342" s="242"/>
    </row>
    <row r="343" spans="1:6" x14ac:dyDescent="0.25">
      <c r="A343" s="241" t="s">
        <v>120</v>
      </c>
      <c r="B343" s="240" t="s">
        <v>121</v>
      </c>
      <c r="C343" s="242"/>
      <c r="D343" s="242"/>
      <c r="E343" s="227"/>
      <c r="F343" s="242"/>
    </row>
    <row r="344" spans="1:6" x14ac:dyDescent="0.25">
      <c r="A344" s="241" t="s">
        <v>124</v>
      </c>
      <c r="B344" s="240" t="s">
        <v>125</v>
      </c>
      <c r="C344" s="242"/>
      <c r="D344" s="242"/>
      <c r="E344" s="227">
        <v>3256.83</v>
      </c>
      <c r="F344" s="242"/>
    </row>
    <row r="345" spans="1:6" x14ac:dyDescent="0.25">
      <c r="A345" s="241" t="s">
        <v>126</v>
      </c>
      <c r="B345" s="240" t="s">
        <v>127</v>
      </c>
      <c r="C345" s="242"/>
      <c r="D345" s="242"/>
      <c r="E345" s="227">
        <v>556.76</v>
      </c>
      <c r="F345" s="242"/>
    </row>
    <row r="346" spans="1:6" x14ac:dyDescent="0.25">
      <c r="A346" s="241" t="s">
        <v>128</v>
      </c>
      <c r="B346" s="240" t="s">
        <v>129</v>
      </c>
      <c r="C346" s="242"/>
      <c r="D346" s="242"/>
      <c r="E346" s="227">
        <v>703.71</v>
      </c>
      <c r="F346" s="242"/>
    </row>
    <row r="347" spans="1:6" x14ac:dyDescent="0.25">
      <c r="A347" s="241" t="s">
        <v>130</v>
      </c>
      <c r="B347" s="240" t="s">
        <v>131</v>
      </c>
      <c r="C347" s="242"/>
      <c r="D347" s="242"/>
      <c r="E347" s="227">
        <v>1863.2</v>
      </c>
      <c r="F347" s="242"/>
    </row>
    <row r="348" spans="1:6" x14ac:dyDescent="0.25">
      <c r="A348" s="241" t="s">
        <v>132</v>
      </c>
      <c r="B348" s="240" t="s">
        <v>133</v>
      </c>
      <c r="C348" s="242"/>
      <c r="D348" s="242"/>
      <c r="E348" s="227">
        <v>2078.89</v>
      </c>
      <c r="F348" s="242"/>
    </row>
    <row r="349" spans="1:6" x14ac:dyDescent="0.25">
      <c r="A349" s="241" t="s">
        <v>134</v>
      </c>
      <c r="B349" s="240" t="s">
        <v>135</v>
      </c>
      <c r="C349" s="242"/>
      <c r="D349" s="242"/>
      <c r="E349" s="227"/>
      <c r="F349" s="242"/>
    </row>
    <row r="350" spans="1:6" x14ac:dyDescent="0.25">
      <c r="A350" s="241" t="s">
        <v>136</v>
      </c>
      <c r="B350" s="240" t="s">
        <v>137</v>
      </c>
      <c r="C350" s="242"/>
      <c r="D350" s="242"/>
      <c r="E350" s="227">
        <v>5040.43</v>
      </c>
      <c r="F350" s="242"/>
    </row>
    <row r="351" spans="1:6" x14ac:dyDescent="0.25">
      <c r="A351" s="241" t="s">
        <v>138</v>
      </c>
      <c r="B351" s="240" t="s">
        <v>139</v>
      </c>
      <c r="C351" s="242"/>
      <c r="D351" s="242"/>
      <c r="E351" s="227">
        <v>1580.5</v>
      </c>
      <c r="F351" s="242"/>
    </row>
    <row r="352" spans="1:6" x14ac:dyDescent="0.25">
      <c r="A352" s="241" t="s">
        <v>140</v>
      </c>
      <c r="B352" s="240" t="s">
        <v>141</v>
      </c>
      <c r="C352" s="242"/>
      <c r="D352" s="242"/>
      <c r="E352" s="227">
        <v>1877.27</v>
      </c>
      <c r="F352" s="242"/>
    </row>
    <row r="353" spans="1:6" ht="25.5" x14ac:dyDescent="0.25">
      <c r="A353" s="241" t="s">
        <v>144</v>
      </c>
      <c r="B353" s="240" t="s">
        <v>143</v>
      </c>
      <c r="C353" s="242"/>
      <c r="D353" s="242"/>
      <c r="E353" s="227"/>
      <c r="F353" s="242"/>
    </row>
    <row r="354" spans="1:6" x14ac:dyDescent="0.25">
      <c r="A354" s="241" t="s">
        <v>149</v>
      </c>
      <c r="B354" s="240" t="s">
        <v>150</v>
      </c>
      <c r="C354" s="242"/>
      <c r="D354" s="242"/>
      <c r="E354" s="227">
        <v>4069.36</v>
      </c>
      <c r="F354" s="242"/>
    </row>
    <row r="355" spans="1:6" x14ac:dyDescent="0.25">
      <c r="A355" s="241" t="s">
        <v>151</v>
      </c>
      <c r="B355" s="240" t="s">
        <v>152</v>
      </c>
      <c r="C355" s="242"/>
      <c r="D355" s="242"/>
      <c r="E355" s="227">
        <v>10436.27</v>
      </c>
      <c r="F355" s="242"/>
    </row>
    <row r="356" spans="1:6" x14ac:dyDescent="0.25">
      <c r="A356" s="241" t="s">
        <v>153</v>
      </c>
      <c r="B356" s="240" t="s">
        <v>154</v>
      </c>
      <c r="C356" s="242"/>
      <c r="D356" s="242"/>
      <c r="E356" s="227">
        <v>300</v>
      </c>
      <c r="F356" s="242"/>
    </row>
    <row r="357" spans="1:6" x14ac:dyDescent="0.25">
      <c r="A357" s="241" t="s">
        <v>155</v>
      </c>
      <c r="B357" s="240" t="s">
        <v>156</v>
      </c>
      <c r="C357" s="242"/>
      <c r="D357" s="242"/>
      <c r="E357" s="227">
        <v>313.44</v>
      </c>
      <c r="F357" s="242"/>
    </row>
    <row r="358" spans="1:6" x14ac:dyDescent="0.25">
      <c r="A358" s="241" t="s">
        <v>159</v>
      </c>
      <c r="B358" s="240" t="s">
        <v>146</v>
      </c>
      <c r="C358" s="242"/>
      <c r="D358" s="242"/>
      <c r="E358" s="227">
        <v>579.30999999999995</v>
      </c>
      <c r="F358" s="242"/>
    </row>
    <row r="359" spans="1:6" s="264" customFormat="1" x14ac:dyDescent="0.25">
      <c r="A359" s="265" t="s">
        <v>160</v>
      </c>
      <c r="B359" s="235" t="s">
        <v>161</v>
      </c>
      <c r="C359" s="237"/>
      <c r="D359" s="237"/>
      <c r="E359" s="229">
        <f>E360+E361+E362+E363</f>
        <v>0.24</v>
      </c>
      <c r="F359" s="229"/>
    </row>
    <row r="360" spans="1:6" x14ac:dyDescent="0.25">
      <c r="A360" s="241" t="s">
        <v>164</v>
      </c>
      <c r="B360" s="240" t="s">
        <v>165</v>
      </c>
      <c r="C360" s="242"/>
      <c r="D360" s="242"/>
      <c r="E360" s="227"/>
      <c r="F360" s="242"/>
    </row>
    <row r="361" spans="1:6" ht="25.5" x14ac:dyDescent="0.25">
      <c r="A361" s="241" t="s">
        <v>389</v>
      </c>
      <c r="B361" s="240" t="s">
        <v>390</v>
      </c>
      <c r="C361" s="242"/>
      <c r="D361" s="242"/>
      <c r="E361" s="227"/>
      <c r="F361" s="242"/>
    </row>
    <row r="362" spans="1:6" x14ac:dyDescent="0.25">
      <c r="A362" s="241">
        <v>3433</v>
      </c>
      <c r="B362" s="240" t="s">
        <v>392</v>
      </c>
      <c r="C362" s="242"/>
      <c r="D362" s="242"/>
      <c r="E362" s="227">
        <v>0.24</v>
      </c>
      <c r="F362" s="242"/>
    </row>
    <row r="363" spans="1:6" x14ac:dyDescent="0.25">
      <c r="A363" s="241" t="s">
        <v>393</v>
      </c>
      <c r="B363" s="240" t="s">
        <v>394</v>
      </c>
      <c r="C363" s="242"/>
      <c r="D363" s="242"/>
      <c r="E363" s="227"/>
      <c r="F363" s="242"/>
    </row>
    <row r="364" spans="1:6" s="264" customFormat="1" x14ac:dyDescent="0.25">
      <c r="A364" s="267">
        <v>35</v>
      </c>
      <c r="B364" s="235" t="s">
        <v>167</v>
      </c>
      <c r="C364" s="268"/>
      <c r="D364" s="268"/>
      <c r="E364" s="269">
        <f>E365</f>
        <v>23765.7</v>
      </c>
      <c r="F364" s="268"/>
    </row>
    <row r="365" spans="1:6" x14ac:dyDescent="0.25">
      <c r="A365" s="241">
        <v>3531</v>
      </c>
      <c r="B365" s="240"/>
      <c r="C365" s="242"/>
      <c r="D365" s="242"/>
      <c r="E365" s="227">
        <v>23765.7</v>
      </c>
      <c r="F365" s="242"/>
    </row>
    <row r="366" spans="1:6" s="264" customFormat="1" ht="25.5" x14ac:dyDescent="0.25">
      <c r="A366" s="265" t="s">
        <v>175</v>
      </c>
      <c r="B366" s="235" t="s">
        <v>176</v>
      </c>
      <c r="C366" s="266"/>
      <c r="D366" s="266"/>
      <c r="E366" s="229"/>
      <c r="F366" s="266"/>
    </row>
    <row r="367" spans="1:6" x14ac:dyDescent="0.25">
      <c r="A367" s="241" t="s">
        <v>179</v>
      </c>
      <c r="B367" s="240" t="s">
        <v>180</v>
      </c>
      <c r="C367" s="242"/>
      <c r="D367" s="242"/>
      <c r="E367" s="227"/>
      <c r="F367" s="242"/>
    </row>
    <row r="368" spans="1:6" ht="25.5" x14ac:dyDescent="0.25">
      <c r="A368" s="241" t="s">
        <v>197</v>
      </c>
      <c r="B368" s="240" t="s">
        <v>198</v>
      </c>
      <c r="C368" s="242"/>
      <c r="D368" s="242"/>
      <c r="E368" s="227"/>
      <c r="F368" s="242"/>
    </row>
    <row r="369" spans="1:6" s="264" customFormat="1" ht="25.5" x14ac:dyDescent="0.25">
      <c r="A369" s="265" t="s">
        <v>203</v>
      </c>
      <c r="B369" s="235" t="s">
        <v>204</v>
      </c>
      <c r="C369" s="237"/>
      <c r="D369" s="237"/>
      <c r="E369" s="229"/>
      <c r="F369" s="229"/>
    </row>
    <row r="370" spans="1:6" x14ac:dyDescent="0.25">
      <c r="A370" s="241" t="s">
        <v>207</v>
      </c>
      <c r="B370" s="240" t="s">
        <v>208</v>
      </c>
      <c r="C370" s="242"/>
      <c r="D370" s="242"/>
      <c r="E370" s="227"/>
      <c r="F370" s="242"/>
    </row>
    <row r="371" spans="1:6" x14ac:dyDescent="0.25">
      <c r="A371" s="241" t="s">
        <v>412</v>
      </c>
      <c r="B371" s="240" t="s">
        <v>413</v>
      </c>
      <c r="C371" s="242"/>
      <c r="D371" s="242"/>
      <c r="E371" s="227"/>
      <c r="F371" s="242"/>
    </row>
    <row r="372" spans="1:6" s="264" customFormat="1" ht="25.5" x14ac:dyDescent="0.25">
      <c r="A372" s="265" t="s">
        <v>59</v>
      </c>
      <c r="B372" s="235" t="s">
        <v>228</v>
      </c>
      <c r="C372" s="266"/>
      <c r="D372" s="266"/>
      <c r="E372" s="229"/>
      <c r="F372" s="266"/>
    </row>
    <row r="373" spans="1:6" x14ac:dyDescent="0.25">
      <c r="A373" s="241" t="s">
        <v>231</v>
      </c>
      <c r="B373" s="240" t="s">
        <v>232</v>
      </c>
      <c r="C373" s="242"/>
      <c r="D373" s="242"/>
      <c r="E373" s="227"/>
      <c r="F373" s="242"/>
    </row>
    <row r="374" spans="1:6" x14ac:dyDescent="0.25">
      <c r="A374" s="241" t="s">
        <v>430</v>
      </c>
      <c r="B374" s="240" t="s">
        <v>348</v>
      </c>
      <c r="C374" s="242"/>
      <c r="D374" s="242"/>
      <c r="E374" s="227"/>
      <c r="F374" s="242"/>
    </row>
    <row r="375" spans="1:6" s="264" customFormat="1" ht="25.5" x14ac:dyDescent="0.25">
      <c r="A375" s="265" t="s">
        <v>233</v>
      </c>
      <c r="B375" s="235" t="s">
        <v>234</v>
      </c>
      <c r="C375" s="237">
        <v>50000</v>
      </c>
      <c r="D375" s="237"/>
      <c r="E375" s="229">
        <f>E376+E377+E378+E379+E380+E381+E382+E383+E384</f>
        <v>7840.17</v>
      </c>
      <c r="F375" s="229">
        <f>+E375/C375*100</f>
        <v>15.680340000000001</v>
      </c>
    </row>
    <row r="376" spans="1:6" x14ac:dyDescent="0.25">
      <c r="A376" s="241" t="s">
        <v>241</v>
      </c>
      <c r="B376" s="240" t="s">
        <v>242</v>
      </c>
      <c r="C376" s="242"/>
      <c r="D376" s="242"/>
      <c r="E376" s="227"/>
      <c r="F376" s="242"/>
    </row>
    <row r="377" spans="1:6" x14ac:dyDescent="0.25">
      <c r="A377" s="241" t="s">
        <v>436</v>
      </c>
      <c r="B377" s="240" t="s">
        <v>437</v>
      </c>
      <c r="C377" s="242"/>
      <c r="D377" s="242"/>
      <c r="E377" s="227"/>
      <c r="F377" s="242"/>
    </row>
    <row r="378" spans="1:6" x14ac:dyDescent="0.25">
      <c r="A378" s="241" t="s">
        <v>438</v>
      </c>
      <c r="B378" s="240" t="s">
        <v>439</v>
      </c>
      <c r="C378" s="242"/>
      <c r="D378" s="242"/>
      <c r="E378" s="227"/>
      <c r="F378" s="242"/>
    </row>
    <row r="379" spans="1:6" x14ac:dyDescent="0.25">
      <c r="A379" s="241" t="s">
        <v>243</v>
      </c>
      <c r="B379" s="240" t="s">
        <v>244</v>
      </c>
      <c r="C379" s="242"/>
      <c r="D379" s="242"/>
      <c r="E379" s="227">
        <v>7840.17</v>
      </c>
      <c r="F379" s="242"/>
    </row>
    <row r="380" spans="1:6" x14ac:dyDescent="0.25">
      <c r="A380" s="241" t="s">
        <v>440</v>
      </c>
      <c r="B380" s="240" t="s">
        <v>441</v>
      </c>
      <c r="C380" s="242"/>
      <c r="D380" s="242"/>
      <c r="E380" s="227"/>
      <c r="F380" s="242"/>
    </row>
    <row r="381" spans="1:6" x14ac:dyDescent="0.25">
      <c r="A381" s="241" t="s">
        <v>442</v>
      </c>
      <c r="B381" s="240" t="s">
        <v>360</v>
      </c>
      <c r="C381" s="242"/>
      <c r="D381" s="242"/>
      <c r="E381" s="227"/>
      <c r="F381" s="242"/>
    </row>
    <row r="382" spans="1:6" x14ac:dyDescent="0.25">
      <c r="A382" s="241" t="s">
        <v>443</v>
      </c>
      <c r="B382" s="240" t="s">
        <v>362</v>
      </c>
      <c r="C382" s="242"/>
      <c r="D382" s="242"/>
      <c r="E382" s="227"/>
      <c r="F382" s="242"/>
    </row>
    <row r="383" spans="1:6" x14ac:dyDescent="0.25">
      <c r="A383" s="241" t="s">
        <v>450</v>
      </c>
      <c r="B383" s="240" t="s">
        <v>451</v>
      </c>
      <c r="C383" s="242"/>
      <c r="D383" s="242"/>
      <c r="E383" s="227"/>
      <c r="F383" s="242"/>
    </row>
    <row r="384" spans="1:6" x14ac:dyDescent="0.25">
      <c r="A384" s="241" t="s">
        <v>247</v>
      </c>
      <c r="B384" s="240" t="s">
        <v>248</v>
      </c>
      <c r="C384" s="242"/>
      <c r="D384" s="242"/>
      <c r="E384" s="227"/>
      <c r="F384" s="242"/>
    </row>
    <row r="385" spans="1:6" s="264" customFormat="1" ht="25.5" x14ac:dyDescent="0.25">
      <c r="A385" s="265" t="s">
        <v>249</v>
      </c>
      <c r="B385" s="235" t="s">
        <v>250</v>
      </c>
      <c r="C385" s="266"/>
      <c r="D385" s="266"/>
      <c r="E385" s="229"/>
      <c r="F385" s="266"/>
    </row>
    <row r="386" spans="1:6" x14ac:dyDescent="0.25">
      <c r="A386" s="241" t="s">
        <v>253</v>
      </c>
      <c r="B386" s="240" t="s">
        <v>252</v>
      </c>
      <c r="C386" s="242"/>
      <c r="D386" s="242"/>
      <c r="E386" s="227"/>
      <c r="F386" s="242"/>
    </row>
    <row r="387" spans="1:6" s="264" customFormat="1" x14ac:dyDescent="0.25">
      <c r="A387" s="236" t="s">
        <v>32</v>
      </c>
      <c r="B387" s="235" t="s">
        <v>486</v>
      </c>
      <c r="C387" s="237">
        <f>C388+C392+C411+C414+C416</f>
        <v>78000</v>
      </c>
      <c r="D387" s="237"/>
      <c r="E387" s="229">
        <f>E388+E392+E411+E414</f>
        <v>96562.3</v>
      </c>
      <c r="F387" s="229">
        <f t="shared" ref="F387:F388" si="7">+E387/C387*100</f>
        <v>123.79782051282051</v>
      </c>
    </row>
    <row r="388" spans="1:6" s="264" customFormat="1" x14ac:dyDescent="0.25">
      <c r="A388" s="265" t="s">
        <v>83</v>
      </c>
      <c r="B388" s="235" t="s">
        <v>84</v>
      </c>
      <c r="C388" s="237">
        <v>32000</v>
      </c>
      <c r="D388" s="237"/>
      <c r="E388" s="229">
        <f>E389+E390+E391</f>
        <v>25408.839999999997</v>
      </c>
      <c r="F388" s="229">
        <f t="shared" si="7"/>
        <v>79.402625</v>
      </c>
    </row>
    <row r="389" spans="1:6" x14ac:dyDescent="0.25">
      <c r="A389" s="241" t="s">
        <v>87</v>
      </c>
      <c r="B389" s="240" t="s">
        <v>88</v>
      </c>
      <c r="C389" s="242"/>
      <c r="D389" s="242"/>
      <c r="E389" s="227">
        <v>4433.4799999999996</v>
      </c>
      <c r="F389" s="242"/>
    </row>
    <row r="390" spans="1:6" x14ac:dyDescent="0.25">
      <c r="A390" s="241" t="s">
        <v>93</v>
      </c>
      <c r="B390" s="240" t="s">
        <v>92</v>
      </c>
      <c r="C390" s="242"/>
      <c r="D390" s="242"/>
      <c r="E390" s="227">
        <v>20243.849999999999</v>
      </c>
      <c r="F390" s="242"/>
    </row>
    <row r="391" spans="1:6" x14ac:dyDescent="0.25">
      <c r="A391" s="241" t="s">
        <v>96</v>
      </c>
      <c r="B391" s="240" t="s">
        <v>97</v>
      </c>
      <c r="C391" s="242"/>
      <c r="D391" s="242"/>
      <c r="E391" s="227">
        <v>731.51</v>
      </c>
      <c r="F391" s="242"/>
    </row>
    <row r="392" spans="1:6" s="264" customFormat="1" x14ac:dyDescent="0.25">
      <c r="A392" s="265" t="s">
        <v>98</v>
      </c>
      <c r="B392" s="235" t="s">
        <v>99</v>
      </c>
      <c r="C392" s="237"/>
      <c r="D392" s="237"/>
      <c r="E392" s="229">
        <f>E393+E394+E395+E396+E397+E398+E399+E400+E401+E402+E403+E404+E405+E406+E407+E408+E409+E410</f>
        <v>54753.04</v>
      </c>
      <c r="F392" s="229"/>
    </row>
    <row r="393" spans="1:6" x14ac:dyDescent="0.25">
      <c r="A393" s="241" t="s">
        <v>102</v>
      </c>
      <c r="B393" s="240" t="s">
        <v>103</v>
      </c>
      <c r="C393" s="242"/>
      <c r="D393" s="242"/>
      <c r="E393" s="227">
        <v>5412.64</v>
      </c>
      <c r="F393" s="242"/>
    </row>
    <row r="394" spans="1:6" ht="25.5" x14ac:dyDescent="0.25">
      <c r="A394" s="241" t="s">
        <v>104</v>
      </c>
      <c r="B394" s="240" t="s">
        <v>105</v>
      </c>
      <c r="C394" s="242"/>
      <c r="D394" s="242"/>
      <c r="E394" s="227"/>
      <c r="F394" s="242"/>
    </row>
    <row r="395" spans="1:6" x14ac:dyDescent="0.25">
      <c r="A395" s="241" t="s">
        <v>106</v>
      </c>
      <c r="B395" s="240" t="s">
        <v>107</v>
      </c>
      <c r="C395" s="242"/>
      <c r="D395" s="242"/>
      <c r="E395" s="227"/>
      <c r="F395" s="242"/>
    </row>
    <row r="396" spans="1:6" x14ac:dyDescent="0.25">
      <c r="A396" s="241" t="s">
        <v>112</v>
      </c>
      <c r="B396" s="240" t="s">
        <v>113</v>
      </c>
      <c r="C396" s="242"/>
      <c r="D396" s="242"/>
      <c r="E396" s="227"/>
      <c r="F396" s="242"/>
    </row>
    <row r="397" spans="1:6" x14ac:dyDescent="0.25">
      <c r="A397" s="241" t="s">
        <v>381</v>
      </c>
      <c r="B397" s="240" t="s">
        <v>382</v>
      </c>
      <c r="C397" s="242"/>
      <c r="D397" s="242"/>
      <c r="E397" s="227"/>
      <c r="F397" s="242"/>
    </row>
    <row r="398" spans="1:6" x14ac:dyDescent="0.25">
      <c r="A398" s="241" t="s">
        <v>114</v>
      </c>
      <c r="B398" s="240" t="s">
        <v>115</v>
      </c>
      <c r="C398" s="242"/>
      <c r="D398" s="242"/>
      <c r="E398" s="227"/>
      <c r="F398" s="242"/>
    </row>
    <row r="399" spans="1:6" ht="25.5" x14ac:dyDescent="0.25">
      <c r="A399" s="241" t="s">
        <v>116</v>
      </c>
      <c r="B399" s="240" t="s">
        <v>117</v>
      </c>
      <c r="C399" s="242"/>
      <c r="D399" s="242"/>
      <c r="E399" s="227"/>
      <c r="F399" s="242"/>
    </row>
    <row r="400" spans="1:6" x14ac:dyDescent="0.25">
      <c r="A400" s="241" t="s">
        <v>118</v>
      </c>
      <c r="B400" s="240" t="s">
        <v>119</v>
      </c>
      <c r="C400" s="242"/>
      <c r="D400" s="242"/>
      <c r="E400" s="227"/>
      <c r="F400" s="242"/>
    </row>
    <row r="401" spans="1:6" x14ac:dyDescent="0.25">
      <c r="A401" s="241" t="s">
        <v>124</v>
      </c>
      <c r="B401" s="240" t="s">
        <v>125</v>
      </c>
      <c r="C401" s="242"/>
      <c r="D401" s="242"/>
      <c r="E401" s="227">
        <v>9969.6</v>
      </c>
      <c r="F401" s="242"/>
    </row>
    <row r="402" spans="1:6" x14ac:dyDescent="0.25">
      <c r="A402" s="241" t="s">
        <v>126</v>
      </c>
      <c r="B402" s="240" t="s">
        <v>127</v>
      </c>
      <c r="C402" s="242"/>
      <c r="D402" s="242"/>
      <c r="E402" s="227"/>
      <c r="F402" s="242"/>
    </row>
    <row r="403" spans="1:6" x14ac:dyDescent="0.25">
      <c r="A403" s="241" t="s">
        <v>128</v>
      </c>
      <c r="B403" s="240" t="s">
        <v>129</v>
      </c>
      <c r="C403" s="242"/>
      <c r="D403" s="242"/>
      <c r="E403" s="227">
        <v>6288.29</v>
      </c>
      <c r="F403" s="242"/>
    </row>
    <row r="404" spans="1:6" x14ac:dyDescent="0.25">
      <c r="A404" s="241" t="s">
        <v>132</v>
      </c>
      <c r="B404" s="240" t="s">
        <v>133</v>
      </c>
      <c r="C404" s="242"/>
      <c r="D404" s="242"/>
      <c r="E404" s="227">
        <v>166.51</v>
      </c>
      <c r="F404" s="242"/>
    </row>
    <row r="405" spans="1:6" x14ac:dyDescent="0.25">
      <c r="A405" s="241" t="s">
        <v>136</v>
      </c>
      <c r="B405" s="240" t="s">
        <v>137</v>
      </c>
      <c r="C405" s="242"/>
      <c r="D405" s="242"/>
      <c r="E405" s="227"/>
      <c r="F405" s="242"/>
    </row>
    <row r="406" spans="1:6" x14ac:dyDescent="0.25">
      <c r="A406" s="241" t="s">
        <v>138</v>
      </c>
      <c r="B406" s="240" t="s">
        <v>139</v>
      </c>
      <c r="C406" s="242"/>
      <c r="D406" s="242"/>
      <c r="E406" s="227"/>
      <c r="F406" s="242"/>
    </row>
    <row r="407" spans="1:6" x14ac:dyDescent="0.25">
      <c r="A407" s="241" t="s">
        <v>140</v>
      </c>
      <c r="B407" s="240" t="s">
        <v>141</v>
      </c>
      <c r="C407" s="242"/>
      <c r="D407" s="242"/>
      <c r="E407" s="227">
        <v>32916</v>
      </c>
      <c r="F407" s="242"/>
    </row>
    <row r="408" spans="1:6" ht="25.5" x14ac:dyDescent="0.25">
      <c r="A408" s="241" t="s">
        <v>144</v>
      </c>
      <c r="B408" s="240" t="s">
        <v>143</v>
      </c>
      <c r="C408" s="242"/>
      <c r="D408" s="242"/>
      <c r="E408" s="227"/>
      <c r="F408" s="242"/>
    </row>
    <row r="409" spans="1:6" x14ac:dyDescent="0.25">
      <c r="A409" s="241" t="s">
        <v>151</v>
      </c>
      <c r="B409" s="240" t="s">
        <v>152</v>
      </c>
      <c r="C409" s="242"/>
      <c r="D409" s="242"/>
      <c r="E409" s="227"/>
      <c r="F409" s="242"/>
    </row>
    <row r="410" spans="1:6" x14ac:dyDescent="0.25">
      <c r="A410" s="241" t="s">
        <v>159</v>
      </c>
      <c r="B410" s="240" t="s">
        <v>146</v>
      </c>
      <c r="C410" s="242"/>
      <c r="D410" s="242"/>
      <c r="E410" s="227"/>
      <c r="F410" s="242"/>
    </row>
    <row r="411" spans="1:6" s="264" customFormat="1" x14ac:dyDescent="0.25">
      <c r="A411" s="265" t="s">
        <v>160</v>
      </c>
      <c r="B411" s="235" t="s">
        <v>161</v>
      </c>
      <c r="C411" s="266"/>
      <c r="D411" s="266"/>
      <c r="E411" s="229">
        <f>E412+E413</f>
        <v>0.42</v>
      </c>
      <c r="F411" s="266"/>
    </row>
    <row r="412" spans="1:6" x14ac:dyDescent="0.25">
      <c r="A412" s="241" t="s">
        <v>164</v>
      </c>
      <c r="B412" s="240" t="s">
        <v>165</v>
      </c>
      <c r="C412" s="242"/>
      <c r="D412" s="242"/>
      <c r="E412" s="227"/>
      <c r="F412" s="242"/>
    </row>
    <row r="413" spans="1:6" ht="25.5" x14ac:dyDescent="0.25">
      <c r="A413" s="241">
        <v>3432</v>
      </c>
      <c r="B413" s="240" t="s">
        <v>390</v>
      </c>
      <c r="C413" s="242"/>
      <c r="D413" s="242"/>
      <c r="E413" s="227">
        <v>0.42</v>
      </c>
      <c r="F413" s="242"/>
    </row>
    <row r="414" spans="1:6" s="264" customFormat="1" ht="25.5" x14ac:dyDescent="0.25">
      <c r="A414" s="265" t="s">
        <v>203</v>
      </c>
      <c r="B414" s="235" t="s">
        <v>204</v>
      </c>
      <c r="C414" s="237">
        <v>18000</v>
      </c>
      <c r="D414" s="266"/>
      <c r="E414" s="229">
        <f>E415</f>
        <v>16400</v>
      </c>
      <c r="F414" s="266"/>
    </row>
    <row r="415" spans="1:6" x14ac:dyDescent="0.25">
      <c r="A415" s="241" t="s">
        <v>207</v>
      </c>
      <c r="B415" s="240" t="s">
        <v>208</v>
      </c>
      <c r="C415" s="242"/>
      <c r="D415" s="242"/>
      <c r="E415" s="227">
        <v>16400</v>
      </c>
      <c r="F415" s="242"/>
    </row>
    <row r="416" spans="1:6" s="264" customFormat="1" ht="25.5" x14ac:dyDescent="0.25">
      <c r="A416" s="265" t="s">
        <v>233</v>
      </c>
      <c r="B416" s="235" t="s">
        <v>234</v>
      </c>
      <c r="C416" s="237">
        <v>28000</v>
      </c>
      <c r="D416" s="237"/>
      <c r="E416" s="229"/>
      <c r="F416" s="229">
        <f>+E416/C416*100</f>
        <v>0</v>
      </c>
    </row>
    <row r="417" spans="1:6" x14ac:dyDescent="0.25">
      <c r="A417" s="241" t="s">
        <v>241</v>
      </c>
      <c r="B417" s="240" t="s">
        <v>242</v>
      </c>
      <c r="C417" s="242"/>
      <c r="D417" s="242"/>
      <c r="E417" s="227"/>
      <c r="F417" s="242"/>
    </row>
    <row r="418" spans="1:6" x14ac:dyDescent="0.25">
      <c r="A418" s="241" t="s">
        <v>243</v>
      </c>
      <c r="B418" s="240" t="s">
        <v>244</v>
      </c>
      <c r="C418" s="242"/>
      <c r="D418" s="242"/>
      <c r="E418" s="227"/>
      <c r="F418" s="242"/>
    </row>
    <row r="419" spans="1:6" x14ac:dyDescent="0.25">
      <c r="A419" s="241" t="s">
        <v>440</v>
      </c>
      <c r="B419" s="240" t="s">
        <v>441</v>
      </c>
      <c r="C419" s="242"/>
      <c r="D419" s="242"/>
      <c r="E419" s="227"/>
      <c r="F419" s="242"/>
    </row>
    <row r="420" spans="1:6" x14ac:dyDescent="0.25">
      <c r="A420" s="241" t="s">
        <v>442</v>
      </c>
      <c r="B420" s="240" t="s">
        <v>360</v>
      </c>
      <c r="C420" s="242"/>
      <c r="D420" s="242"/>
      <c r="E420" s="227"/>
      <c r="F420" s="242"/>
    </row>
    <row r="421" spans="1:6" x14ac:dyDescent="0.25">
      <c r="A421" s="241" t="s">
        <v>247</v>
      </c>
      <c r="B421" s="240" t="s">
        <v>248</v>
      </c>
      <c r="C421" s="242"/>
      <c r="D421" s="242"/>
      <c r="E421" s="227"/>
      <c r="F421" s="242"/>
    </row>
    <row r="422" spans="1:6" s="264" customFormat="1" ht="25.5" x14ac:dyDescent="0.25">
      <c r="A422" s="236" t="s">
        <v>339</v>
      </c>
      <c r="B422" s="235" t="s">
        <v>487</v>
      </c>
      <c r="C422" s="237">
        <v>270</v>
      </c>
      <c r="D422" s="237"/>
      <c r="E422" s="229"/>
      <c r="F422" s="229">
        <f>+E422/C422*100</f>
        <v>0</v>
      </c>
    </row>
    <row r="423" spans="1:6" x14ac:dyDescent="0.25">
      <c r="A423" s="239" t="s">
        <v>98</v>
      </c>
      <c r="B423" s="240" t="s">
        <v>99</v>
      </c>
      <c r="C423" s="228"/>
      <c r="D423" s="228"/>
      <c r="E423" s="226"/>
      <c r="F423" s="228"/>
    </row>
    <row r="424" spans="1:6" x14ac:dyDescent="0.25">
      <c r="A424" s="241" t="s">
        <v>136</v>
      </c>
      <c r="B424" s="240" t="s">
        <v>137</v>
      </c>
      <c r="C424" s="242"/>
      <c r="D424" s="242"/>
      <c r="E424" s="227"/>
      <c r="F424" s="242"/>
    </row>
    <row r="425" spans="1:6" s="264" customFormat="1" ht="25.5" x14ac:dyDescent="0.25">
      <c r="A425" s="265" t="s">
        <v>233</v>
      </c>
      <c r="B425" s="235" t="s">
        <v>234</v>
      </c>
      <c r="C425" s="237">
        <v>270</v>
      </c>
      <c r="D425" s="237"/>
      <c r="E425" s="229"/>
      <c r="F425" s="229">
        <f>+E425/C425*100</f>
        <v>0</v>
      </c>
    </row>
    <row r="426" spans="1:6" x14ac:dyDescent="0.25">
      <c r="A426" s="241" t="s">
        <v>241</v>
      </c>
      <c r="B426" s="240" t="s">
        <v>242</v>
      </c>
      <c r="C426" s="242"/>
      <c r="D426" s="242"/>
      <c r="E426" s="227"/>
      <c r="F426" s="242"/>
    </row>
    <row r="427" spans="1:6" x14ac:dyDescent="0.25">
      <c r="A427" s="241" t="s">
        <v>436</v>
      </c>
      <c r="B427" s="240" t="s">
        <v>437</v>
      </c>
      <c r="C427" s="242"/>
      <c r="D427" s="242"/>
      <c r="E427" s="227"/>
      <c r="F427" s="242"/>
    </row>
    <row r="428" spans="1:6" x14ac:dyDescent="0.25">
      <c r="A428" s="241" t="s">
        <v>438</v>
      </c>
      <c r="B428" s="240" t="s">
        <v>439</v>
      </c>
      <c r="C428" s="242"/>
      <c r="D428" s="242"/>
      <c r="E428" s="227"/>
      <c r="F428" s="242"/>
    </row>
    <row r="429" spans="1:6" x14ac:dyDescent="0.25">
      <c r="A429" s="241" t="s">
        <v>443</v>
      </c>
      <c r="B429" s="240" t="s">
        <v>362</v>
      </c>
      <c r="C429" s="242"/>
      <c r="D429" s="242"/>
      <c r="E429" s="227"/>
      <c r="F429" s="242"/>
    </row>
    <row r="430" spans="1:6" x14ac:dyDescent="0.25">
      <c r="A430" s="241" t="s">
        <v>450</v>
      </c>
      <c r="B430" s="240" t="s">
        <v>451</v>
      </c>
      <c r="C430" s="242"/>
      <c r="D430" s="242"/>
      <c r="E430" s="227"/>
      <c r="F430" s="242"/>
    </row>
    <row r="431" spans="1:6" s="264" customFormat="1" ht="25.5" x14ac:dyDescent="0.25">
      <c r="A431" s="265" t="s">
        <v>249</v>
      </c>
      <c r="B431" s="235" t="s">
        <v>250</v>
      </c>
      <c r="C431" s="266"/>
      <c r="D431" s="266"/>
      <c r="E431" s="229"/>
      <c r="F431" s="266"/>
    </row>
    <row r="432" spans="1:6" ht="15.75" thickBot="1" x14ac:dyDescent="0.3">
      <c r="A432" s="243" t="s">
        <v>253</v>
      </c>
      <c r="B432" s="244" t="s">
        <v>252</v>
      </c>
      <c r="C432" s="245"/>
      <c r="D432" s="245"/>
      <c r="E432" s="246"/>
      <c r="F432" s="245"/>
    </row>
    <row r="433" spans="1:6" ht="26.25" thickBot="1" x14ac:dyDescent="0.3">
      <c r="A433" s="252" t="s">
        <v>548</v>
      </c>
      <c r="B433" s="253" t="s">
        <v>549</v>
      </c>
      <c r="C433" s="254">
        <f>C434+C462</f>
        <v>90813</v>
      </c>
      <c r="D433" s="254"/>
      <c r="E433" s="255"/>
      <c r="F433" s="256">
        <f t="shared" ref="F433:F435" si="8">+E433/C433*100</f>
        <v>0</v>
      </c>
    </row>
    <row r="434" spans="1:6" x14ac:dyDescent="0.25">
      <c r="A434" s="247" t="s">
        <v>73</v>
      </c>
      <c r="B434" s="248" t="s">
        <v>74</v>
      </c>
      <c r="C434" s="249">
        <v>13622</v>
      </c>
      <c r="D434" s="250"/>
      <c r="E434" s="251"/>
      <c r="F434" s="251">
        <f t="shared" si="8"/>
        <v>0</v>
      </c>
    </row>
    <row r="435" spans="1:6" s="264" customFormat="1" x14ac:dyDescent="0.25">
      <c r="A435" s="265" t="s">
        <v>83</v>
      </c>
      <c r="B435" s="235" t="s">
        <v>84</v>
      </c>
      <c r="C435" s="237">
        <v>13622</v>
      </c>
      <c r="D435" s="237"/>
      <c r="E435" s="229"/>
      <c r="F435" s="229">
        <f t="shared" si="8"/>
        <v>0</v>
      </c>
    </row>
    <row r="436" spans="1:6" x14ac:dyDescent="0.25">
      <c r="A436" s="241" t="s">
        <v>87</v>
      </c>
      <c r="B436" s="240" t="s">
        <v>88</v>
      </c>
      <c r="C436" s="242"/>
      <c r="D436" s="242"/>
      <c r="E436" s="227"/>
      <c r="F436" s="242"/>
    </row>
    <row r="437" spans="1:6" x14ac:dyDescent="0.25">
      <c r="A437" s="241" t="s">
        <v>96</v>
      </c>
      <c r="B437" s="240" t="s">
        <v>97</v>
      </c>
      <c r="C437" s="242"/>
      <c r="D437" s="242"/>
      <c r="E437" s="227"/>
      <c r="F437" s="242"/>
    </row>
    <row r="438" spans="1:6" s="264" customFormat="1" x14ac:dyDescent="0.25">
      <c r="A438" s="265" t="s">
        <v>98</v>
      </c>
      <c r="B438" s="235" t="s">
        <v>99</v>
      </c>
      <c r="C438" s="237"/>
      <c r="D438" s="237"/>
      <c r="E438" s="229"/>
      <c r="F438" s="229"/>
    </row>
    <row r="439" spans="1:6" x14ac:dyDescent="0.25">
      <c r="A439" s="241" t="s">
        <v>102</v>
      </c>
      <c r="B439" s="240" t="s">
        <v>103</v>
      </c>
      <c r="C439" s="242"/>
      <c r="D439" s="242"/>
      <c r="E439" s="227"/>
      <c r="F439" s="242"/>
    </row>
    <row r="440" spans="1:6" ht="25.5" x14ac:dyDescent="0.25">
      <c r="A440" s="241" t="s">
        <v>104</v>
      </c>
      <c r="B440" s="240" t="s">
        <v>105</v>
      </c>
      <c r="C440" s="242"/>
      <c r="D440" s="242"/>
      <c r="E440" s="227"/>
      <c r="F440" s="242"/>
    </row>
    <row r="441" spans="1:6" x14ac:dyDescent="0.25">
      <c r="A441" s="241" t="s">
        <v>106</v>
      </c>
      <c r="B441" s="240" t="s">
        <v>107</v>
      </c>
      <c r="C441" s="242"/>
      <c r="D441" s="242"/>
      <c r="E441" s="227"/>
      <c r="F441" s="242"/>
    </row>
    <row r="442" spans="1:6" x14ac:dyDescent="0.25">
      <c r="A442" s="241" t="s">
        <v>112</v>
      </c>
      <c r="B442" s="240" t="s">
        <v>113</v>
      </c>
      <c r="C442" s="242"/>
      <c r="D442" s="242"/>
      <c r="E442" s="227"/>
      <c r="F442" s="242"/>
    </row>
    <row r="443" spans="1:6" x14ac:dyDescent="0.25">
      <c r="A443" s="241" t="s">
        <v>114</v>
      </c>
      <c r="B443" s="240" t="s">
        <v>115</v>
      </c>
      <c r="C443" s="242"/>
      <c r="D443" s="242"/>
      <c r="E443" s="227"/>
      <c r="F443" s="242"/>
    </row>
    <row r="444" spans="1:6" x14ac:dyDescent="0.25">
      <c r="A444" s="241" t="s">
        <v>124</v>
      </c>
      <c r="B444" s="240" t="s">
        <v>125</v>
      </c>
      <c r="C444" s="242"/>
      <c r="D444" s="242"/>
      <c r="E444" s="227"/>
      <c r="F444" s="242"/>
    </row>
    <row r="445" spans="1:6" x14ac:dyDescent="0.25">
      <c r="A445" s="241" t="s">
        <v>128</v>
      </c>
      <c r="B445" s="240" t="s">
        <v>129</v>
      </c>
      <c r="C445" s="242"/>
      <c r="D445" s="242"/>
      <c r="E445" s="227"/>
      <c r="F445" s="242"/>
    </row>
    <row r="446" spans="1:6" x14ac:dyDescent="0.25">
      <c r="A446" s="241" t="s">
        <v>130</v>
      </c>
      <c r="B446" s="240" t="s">
        <v>131</v>
      </c>
      <c r="C446" s="242"/>
      <c r="D446" s="242"/>
      <c r="E446" s="227"/>
      <c r="F446" s="242"/>
    </row>
    <row r="447" spans="1:6" x14ac:dyDescent="0.25">
      <c r="A447" s="241" t="s">
        <v>132</v>
      </c>
      <c r="B447" s="240" t="s">
        <v>133</v>
      </c>
      <c r="C447" s="242"/>
      <c r="D447" s="242"/>
      <c r="E447" s="227"/>
      <c r="F447" s="242"/>
    </row>
    <row r="448" spans="1:6" x14ac:dyDescent="0.25">
      <c r="A448" s="241" t="s">
        <v>136</v>
      </c>
      <c r="B448" s="240" t="s">
        <v>137</v>
      </c>
      <c r="C448" s="242"/>
      <c r="D448" s="242"/>
      <c r="E448" s="227"/>
      <c r="F448" s="242"/>
    </row>
    <row r="449" spans="1:6" x14ac:dyDescent="0.25">
      <c r="A449" s="241" t="s">
        <v>140</v>
      </c>
      <c r="B449" s="240" t="s">
        <v>141</v>
      </c>
      <c r="C449" s="242"/>
      <c r="D449" s="242"/>
      <c r="E449" s="227"/>
      <c r="F449" s="242"/>
    </row>
    <row r="450" spans="1:6" ht="25.5" x14ac:dyDescent="0.25">
      <c r="A450" s="241" t="s">
        <v>144</v>
      </c>
      <c r="B450" s="240" t="s">
        <v>143</v>
      </c>
      <c r="C450" s="242"/>
      <c r="D450" s="242"/>
      <c r="E450" s="227"/>
      <c r="F450" s="242"/>
    </row>
    <row r="451" spans="1:6" ht="25.5" x14ac:dyDescent="0.25">
      <c r="A451" s="241" t="s">
        <v>147</v>
      </c>
      <c r="B451" s="240" t="s">
        <v>148</v>
      </c>
      <c r="C451" s="242"/>
      <c r="D451" s="242"/>
      <c r="E451" s="227"/>
      <c r="F451" s="242"/>
    </row>
    <row r="452" spans="1:6" x14ac:dyDescent="0.25">
      <c r="A452" s="241" t="s">
        <v>151</v>
      </c>
      <c r="B452" s="240" t="s">
        <v>152</v>
      </c>
      <c r="C452" s="242"/>
      <c r="D452" s="242"/>
      <c r="E452" s="227"/>
      <c r="F452" s="242"/>
    </row>
    <row r="453" spans="1:6" x14ac:dyDescent="0.25">
      <c r="A453" s="241" t="s">
        <v>155</v>
      </c>
      <c r="B453" s="240" t="s">
        <v>156</v>
      </c>
      <c r="C453" s="242"/>
      <c r="D453" s="242"/>
      <c r="E453" s="227"/>
      <c r="F453" s="242"/>
    </row>
    <row r="454" spans="1:6" s="264" customFormat="1" x14ac:dyDescent="0.25">
      <c r="A454" s="265" t="s">
        <v>166</v>
      </c>
      <c r="B454" s="235" t="s">
        <v>167</v>
      </c>
      <c r="C454" s="237"/>
      <c r="D454" s="237"/>
      <c r="E454" s="229"/>
      <c r="F454" s="229"/>
    </row>
    <row r="455" spans="1:6" ht="25.5" x14ac:dyDescent="0.25">
      <c r="A455" s="241" t="s">
        <v>170</v>
      </c>
      <c r="B455" s="240" t="s">
        <v>171</v>
      </c>
      <c r="C455" s="242"/>
      <c r="D455" s="242"/>
      <c r="E455" s="227"/>
      <c r="F455" s="242"/>
    </row>
    <row r="456" spans="1:6" s="264" customFormat="1" ht="25.5" x14ac:dyDescent="0.25">
      <c r="A456" s="265" t="s">
        <v>175</v>
      </c>
      <c r="B456" s="235" t="s">
        <v>176</v>
      </c>
      <c r="C456" s="237"/>
      <c r="D456" s="237"/>
      <c r="E456" s="229"/>
      <c r="F456" s="229"/>
    </row>
    <row r="457" spans="1:6" ht="25.5" x14ac:dyDescent="0.25">
      <c r="A457" s="241" t="s">
        <v>197</v>
      </c>
      <c r="B457" s="240" t="s">
        <v>198</v>
      </c>
      <c r="C457" s="242"/>
      <c r="D457" s="242"/>
      <c r="E457" s="227"/>
      <c r="F457" s="242"/>
    </row>
    <row r="458" spans="1:6" ht="25.5" x14ac:dyDescent="0.25">
      <c r="A458" s="241" t="s">
        <v>199</v>
      </c>
      <c r="B458" s="240" t="s">
        <v>200</v>
      </c>
      <c r="C458" s="242"/>
      <c r="D458" s="242"/>
      <c r="E458" s="227"/>
      <c r="F458" s="242"/>
    </row>
    <row r="459" spans="1:6" s="264" customFormat="1" ht="25.5" x14ac:dyDescent="0.25">
      <c r="A459" s="265" t="s">
        <v>233</v>
      </c>
      <c r="B459" s="235" t="s">
        <v>234</v>
      </c>
      <c r="C459" s="237"/>
      <c r="D459" s="237"/>
      <c r="E459" s="229"/>
      <c r="F459" s="229"/>
    </row>
    <row r="460" spans="1:6" x14ac:dyDescent="0.25">
      <c r="A460" s="241" t="s">
        <v>237</v>
      </c>
      <c r="B460" s="240" t="s">
        <v>238</v>
      </c>
      <c r="C460" s="242"/>
      <c r="D460" s="242"/>
      <c r="E460" s="227"/>
      <c r="F460" s="242"/>
    </row>
    <row r="461" spans="1:6" x14ac:dyDescent="0.25">
      <c r="A461" s="241" t="s">
        <v>243</v>
      </c>
      <c r="B461" s="240" t="s">
        <v>244</v>
      </c>
      <c r="C461" s="242"/>
      <c r="D461" s="242"/>
      <c r="E461" s="227"/>
      <c r="F461" s="242"/>
    </row>
    <row r="462" spans="1:6" x14ac:dyDescent="0.25">
      <c r="A462" s="236" t="s">
        <v>535</v>
      </c>
      <c r="B462" s="235" t="s">
        <v>536</v>
      </c>
      <c r="C462" s="237">
        <v>77191</v>
      </c>
      <c r="D462" s="238"/>
      <c r="E462" s="226"/>
      <c r="F462" s="226">
        <f t="shared" ref="F462:F463" si="9">+E462/C462*100</f>
        <v>0</v>
      </c>
    </row>
    <row r="463" spans="1:6" s="264" customFormat="1" x14ac:dyDescent="0.25">
      <c r="A463" s="265" t="s">
        <v>83</v>
      </c>
      <c r="B463" s="235" t="s">
        <v>84</v>
      </c>
      <c r="C463" s="237">
        <v>77191</v>
      </c>
      <c r="D463" s="237"/>
      <c r="E463" s="229"/>
      <c r="F463" s="229">
        <f t="shared" si="9"/>
        <v>0</v>
      </c>
    </row>
    <row r="464" spans="1:6" x14ac:dyDescent="0.25">
      <c r="A464" s="241" t="s">
        <v>87</v>
      </c>
      <c r="B464" s="240" t="s">
        <v>88</v>
      </c>
      <c r="C464" s="242"/>
      <c r="D464" s="242"/>
      <c r="E464" s="227"/>
      <c r="F464" s="242"/>
    </row>
    <row r="465" spans="1:6" x14ac:dyDescent="0.25">
      <c r="A465" s="241" t="s">
        <v>96</v>
      </c>
      <c r="B465" s="240" t="s">
        <v>97</v>
      </c>
      <c r="C465" s="242"/>
      <c r="D465" s="242"/>
      <c r="E465" s="227"/>
      <c r="F465" s="242"/>
    </row>
    <row r="466" spans="1:6" s="264" customFormat="1" x14ac:dyDescent="0.25">
      <c r="A466" s="265" t="s">
        <v>98</v>
      </c>
      <c r="B466" s="235" t="s">
        <v>99</v>
      </c>
      <c r="C466" s="237"/>
      <c r="D466" s="237"/>
      <c r="E466" s="229"/>
      <c r="F466" s="229"/>
    </row>
    <row r="467" spans="1:6" x14ac:dyDescent="0.25">
      <c r="A467" s="241" t="s">
        <v>102</v>
      </c>
      <c r="B467" s="240" t="s">
        <v>103</v>
      </c>
      <c r="C467" s="242"/>
      <c r="D467" s="242"/>
      <c r="E467" s="227"/>
      <c r="F467" s="242"/>
    </row>
    <row r="468" spans="1:6" ht="25.5" x14ac:dyDescent="0.25">
      <c r="A468" s="241" t="s">
        <v>104</v>
      </c>
      <c r="B468" s="240" t="s">
        <v>105</v>
      </c>
      <c r="C468" s="242"/>
      <c r="D468" s="242"/>
      <c r="E468" s="227"/>
      <c r="F468" s="242"/>
    </row>
    <row r="469" spans="1:6" x14ac:dyDescent="0.25">
      <c r="A469" s="241" t="s">
        <v>106</v>
      </c>
      <c r="B469" s="240" t="s">
        <v>107</v>
      </c>
      <c r="C469" s="242"/>
      <c r="D469" s="242"/>
      <c r="E469" s="227"/>
      <c r="F469" s="242"/>
    </row>
    <row r="470" spans="1:6" x14ac:dyDescent="0.25">
      <c r="A470" s="241" t="s">
        <v>112</v>
      </c>
      <c r="B470" s="240" t="s">
        <v>113</v>
      </c>
      <c r="C470" s="242"/>
      <c r="D470" s="242"/>
      <c r="E470" s="227"/>
      <c r="F470" s="242"/>
    </row>
    <row r="471" spans="1:6" x14ac:dyDescent="0.25">
      <c r="A471" s="241" t="s">
        <v>114</v>
      </c>
      <c r="B471" s="240" t="s">
        <v>115</v>
      </c>
      <c r="C471" s="242"/>
      <c r="D471" s="242"/>
      <c r="E471" s="227"/>
      <c r="F471" s="242"/>
    </row>
    <row r="472" spans="1:6" x14ac:dyDescent="0.25">
      <c r="A472" s="241" t="s">
        <v>124</v>
      </c>
      <c r="B472" s="240" t="s">
        <v>125</v>
      </c>
      <c r="C472" s="242"/>
      <c r="D472" s="242"/>
      <c r="E472" s="227"/>
      <c r="F472" s="242"/>
    </row>
    <row r="473" spans="1:6" x14ac:dyDescent="0.25">
      <c r="A473" s="241" t="s">
        <v>128</v>
      </c>
      <c r="B473" s="240" t="s">
        <v>129</v>
      </c>
      <c r="C473" s="242"/>
      <c r="D473" s="242"/>
      <c r="E473" s="227"/>
      <c r="F473" s="242"/>
    </row>
    <row r="474" spans="1:6" x14ac:dyDescent="0.25">
      <c r="A474" s="241" t="s">
        <v>130</v>
      </c>
      <c r="B474" s="240" t="s">
        <v>131</v>
      </c>
      <c r="C474" s="242"/>
      <c r="D474" s="242"/>
      <c r="E474" s="227"/>
      <c r="F474" s="242"/>
    </row>
    <row r="475" spans="1:6" x14ac:dyDescent="0.25">
      <c r="A475" s="241" t="s">
        <v>132</v>
      </c>
      <c r="B475" s="240" t="s">
        <v>133</v>
      </c>
      <c r="C475" s="242"/>
      <c r="D475" s="242"/>
      <c r="E475" s="227"/>
      <c r="F475" s="242"/>
    </row>
    <row r="476" spans="1:6" x14ac:dyDescent="0.25">
      <c r="A476" s="241" t="s">
        <v>136</v>
      </c>
      <c r="B476" s="240" t="s">
        <v>137</v>
      </c>
      <c r="C476" s="242"/>
      <c r="D476" s="242"/>
      <c r="E476" s="227"/>
      <c r="F476" s="242"/>
    </row>
    <row r="477" spans="1:6" x14ac:dyDescent="0.25">
      <c r="A477" s="241" t="s">
        <v>140</v>
      </c>
      <c r="B477" s="240" t="s">
        <v>141</v>
      </c>
      <c r="C477" s="242"/>
      <c r="D477" s="242"/>
      <c r="E477" s="227"/>
      <c r="F477" s="242"/>
    </row>
    <row r="478" spans="1:6" ht="25.5" x14ac:dyDescent="0.25">
      <c r="A478" s="241" t="s">
        <v>144</v>
      </c>
      <c r="B478" s="240" t="s">
        <v>143</v>
      </c>
      <c r="C478" s="242"/>
      <c r="D478" s="242"/>
      <c r="E478" s="227"/>
      <c r="F478" s="242"/>
    </row>
    <row r="479" spans="1:6" ht="25.5" x14ac:dyDescent="0.25">
      <c r="A479" s="241" t="s">
        <v>147</v>
      </c>
      <c r="B479" s="240" t="s">
        <v>148</v>
      </c>
      <c r="C479" s="242"/>
      <c r="D479" s="242"/>
      <c r="E479" s="227"/>
      <c r="F479" s="242"/>
    </row>
    <row r="480" spans="1:6" x14ac:dyDescent="0.25">
      <c r="A480" s="241" t="s">
        <v>151</v>
      </c>
      <c r="B480" s="240" t="s">
        <v>152</v>
      </c>
      <c r="C480" s="242"/>
      <c r="D480" s="242"/>
      <c r="E480" s="227"/>
      <c r="F480" s="242"/>
    </row>
    <row r="481" spans="1:6" x14ac:dyDescent="0.25">
      <c r="A481" s="241" t="s">
        <v>155</v>
      </c>
      <c r="B481" s="240" t="s">
        <v>156</v>
      </c>
      <c r="C481" s="242"/>
      <c r="D481" s="242"/>
      <c r="E481" s="227"/>
      <c r="F481" s="242"/>
    </row>
    <row r="482" spans="1:6" s="264" customFormat="1" x14ac:dyDescent="0.25">
      <c r="A482" s="265" t="s">
        <v>166</v>
      </c>
      <c r="B482" s="235" t="s">
        <v>167</v>
      </c>
      <c r="C482" s="237"/>
      <c r="D482" s="237"/>
      <c r="E482" s="229"/>
      <c r="F482" s="229"/>
    </row>
    <row r="483" spans="1:6" ht="25.5" x14ac:dyDescent="0.25">
      <c r="A483" s="241" t="s">
        <v>174</v>
      </c>
      <c r="B483" s="240" t="s">
        <v>173</v>
      </c>
      <c r="C483" s="242"/>
      <c r="D483" s="242"/>
      <c r="E483" s="227"/>
      <c r="F483" s="242"/>
    </row>
    <row r="484" spans="1:6" s="264" customFormat="1" ht="25.5" x14ac:dyDescent="0.25">
      <c r="A484" s="265" t="s">
        <v>175</v>
      </c>
      <c r="B484" s="235" t="s">
        <v>176</v>
      </c>
      <c r="C484" s="237"/>
      <c r="D484" s="237"/>
      <c r="E484" s="229"/>
      <c r="F484" s="229"/>
    </row>
    <row r="485" spans="1:6" ht="38.25" x14ac:dyDescent="0.25">
      <c r="A485" s="241" t="s">
        <v>405</v>
      </c>
      <c r="B485" s="240" t="s">
        <v>292</v>
      </c>
      <c r="C485" s="242"/>
      <c r="D485" s="242"/>
      <c r="E485" s="227"/>
      <c r="F485" s="242"/>
    </row>
    <row r="486" spans="1:6" ht="38.25" x14ac:dyDescent="0.25">
      <c r="A486" s="241" t="s">
        <v>201</v>
      </c>
      <c r="B486" s="240" t="s">
        <v>202</v>
      </c>
      <c r="C486" s="242"/>
      <c r="D486" s="242"/>
      <c r="E486" s="227"/>
      <c r="F486" s="242"/>
    </row>
    <row r="487" spans="1:6" s="264" customFormat="1" ht="25.5" x14ac:dyDescent="0.25">
      <c r="A487" s="265" t="s">
        <v>233</v>
      </c>
      <c r="B487" s="235" t="s">
        <v>234</v>
      </c>
      <c r="C487" s="237"/>
      <c r="D487" s="237"/>
      <c r="E487" s="229"/>
      <c r="F487" s="229"/>
    </row>
    <row r="488" spans="1:6" x14ac:dyDescent="0.25">
      <c r="A488" s="241" t="s">
        <v>237</v>
      </c>
      <c r="B488" s="240" t="s">
        <v>238</v>
      </c>
      <c r="C488" s="242"/>
      <c r="D488" s="242"/>
      <c r="E488" s="227"/>
      <c r="F488" s="242"/>
    </row>
    <row r="489" spans="1:6" x14ac:dyDescent="0.25">
      <c r="A489" s="241" t="s">
        <v>243</v>
      </c>
      <c r="B489" s="240" t="s">
        <v>244</v>
      </c>
      <c r="C489" s="242"/>
      <c r="D489" s="242"/>
      <c r="E489" s="227"/>
      <c r="F489" s="242"/>
    </row>
    <row r="490" spans="1:6" x14ac:dyDescent="0.25">
      <c r="A490" s="162"/>
      <c r="B490" s="162"/>
      <c r="C490" s="162"/>
      <c r="D490" s="162"/>
      <c r="E490" s="146"/>
      <c r="F490" s="162"/>
    </row>
    <row r="491" spans="1:6" x14ac:dyDescent="0.25">
      <c r="A491" s="162"/>
      <c r="B491" s="162"/>
      <c r="C491" s="162"/>
      <c r="D491" s="162"/>
      <c r="E491" s="146"/>
      <c r="F491" s="162"/>
    </row>
    <row r="492" spans="1:6" x14ac:dyDescent="0.25">
      <c r="A492" s="162"/>
      <c r="B492" s="162"/>
      <c r="C492" s="162"/>
      <c r="D492" s="162"/>
      <c r="E492" s="146"/>
      <c r="F492" s="162"/>
    </row>
    <row r="493" spans="1:6" x14ac:dyDescent="0.25">
      <c r="A493" s="162"/>
      <c r="B493" s="162"/>
      <c r="C493" s="162"/>
      <c r="D493" s="162"/>
      <c r="E493" s="146"/>
      <c r="F493" s="162"/>
    </row>
    <row r="494" spans="1:6" x14ac:dyDescent="0.25">
      <c r="A494" s="162"/>
      <c r="B494" s="162"/>
      <c r="C494" s="162"/>
      <c r="D494" s="162"/>
      <c r="E494" s="146"/>
      <c r="F494" s="162"/>
    </row>
    <row r="495" spans="1:6" x14ac:dyDescent="0.25">
      <c r="A495" s="162"/>
      <c r="B495" s="162"/>
      <c r="C495" s="162"/>
      <c r="D495" s="162"/>
      <c r="E495" s="146"/>
      <c r="F495" s="162"/>
    </row>
    <row r="496" spans="1:6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</sheetData>
  <autoFilter ref="A4:F489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Racunovodstvo</cp:lastModifiedBy>
  <cp:lastPrinted>2024-07-19T12:28:23Z</cp:lastPrinted>
  <dcterms:created xsi:type="dcterms:W3CDTF">2024-02-22T20:30:43Z</dcterms:created>
  <dcterms:modified xsi:type="dcterms:W3CDTF">2024-07-19T12:36:41Z</dcterms:modified>
</cp:coreProperties>
</file>